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0" yWindow="0" windowWidth="21300" windowHeight="12300" activeTab="0"/>
  </bookViews>
  <sheets>
    <sheet name="Applic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James</author>
    <author>James Trace</author>
  </authors>
  <commentList>
    <comment ref="B26" authorId="0">
      <text>
        <r>
          <rPr>
            <sz val="8"/>
            <rFont val="Tahoma"/>
            <family val="0"/>
          </rPr>
          <t>Please entre todays date
i.e. The date you are joining JMBC and made payment.
NB: this controls the fees.</t>
        </r>
      </text>
    </comment>
    <comment ref="B27" authorId="0">
      <text>
        <r>
          <rPr>
            <sz val="8"/>
            <rFont val="Tahoma"/>
            <family val="0"/>
          </rPr>
          <t>LIFE members are those who have been formally granted life membership by JMBC committee.</t>
        </r>
      </text>
    </comment>
    <comment ref="B35" authorId="0">
      <text>
        <r>
          <rPr>
            <sz val="8"/>
            <rFont val="Tahoma"/>
            <family val="0"/>
          </rPr>
          <t>List in order as above:        S - Small,  M - Medium,
L - Large, XL - Extra Large.</t>
        </r>
      </text>
    </comment>
    <comment ref="C35" authorId="0">
      <text>
        <r>
          <rPr>
            <sz val="8"/>
            <rFont val="Tahoma"/>
            <family val="0"/>
          </rPr>
          <t>S - Small,  M - Medium,
L - Large, XL - Extra Large,
etc.</t>
        </r>
      </text>
    </comment>
    <comment ref="D35" authorId="0">
      <text>
        <r>
          <rPr>
            <sz val="8"/>
            <rFont val="Tahoma"/>
            <family val="0"/>
          </rPr>
          <t xml:space="preserve">S - Small,  M - Medium,
L - Large, XL - Extra Large,
etc.
</t>
        </r>
      </text>
    </comment>
    <comment ref="E35" authorId="0">
      <text>
        <r>
          <rPr>
            <sz val="8"/>
            <rFont val="Tahoma"/>
            <family val="0"/>
          </rPr>
          <t xml:space="preserve">S - Small,  M - Medium,
L - Large, XL - Extra Large,
etc.
</t>
        </r>
      </text>
    </comment>
    <comment ref="F35" authorId="0">
      <text>
        <r>
          <rPr>
            <sz val="8"/>
            <rFont val="Tahoma"/>
            <family val="0"/>
          </rPr>
          <t xml:space="preserve">S - Small,  M - Medium,
L - Large, XL - Extra Large,
etc.
</t>
        </r>
      </text>
    </comment>
    <comment ref="B25" authorId="1">
      <text>
        <r>
          <rPr>
            <sz val="9"/>
            <rFont val="Arial"/>
            <family val="0"/>
          </rPr>
          <t xml:space="preserve">Entre your CSA (Cycling South Africa) given ID number, if you know what it is.
</t>
        </r>
      </text>
    </comment>
  </commentList>
</comments>
</file>

<file path=xl/sharedStrings.xml><?xml version="1.0" encoding="utf-8"?>
<sst xmlns="http://schemas.openxmlformats.org/spreadsheetml/2006/main" count="89" uniqueCount="66">
  <si>
    <t>Surname:</t>
  </si>
  <si>
    <t>First Names:</t>
  </si>
  <si>
    <t>line2</t>
  </si>
  <si>
    <t>line3</t>
  </si>
  <si>
    <t>line4</t>
  </si>
  <si>
    <t>line5</t>
  </si>
  <si>
    <t>Post Code:</t>
  </si>
  <si>
    <t>mobile</t>
  </si>
  <si>
    <t>(include code) landline</t>
  </si>
  <si>
    <t>(include code) fax</t>
  </si>
  <si>
    <t>Membership Type:</t>
  </si>
  <si>
    <t>Primary</t>
  </si>
  <si>
    <t>Family</t>
  </si>
  <si>
    <t>Life</t>
  </si>
  <si>
    <r>
      <t xml:space="preserve">Sizes:  </t>
    </r>
    <r>
      <rPr>
        <i/>
        <sz val="8"/>
        <rFont val="Arial"/>
        <family val="2"/>
      </rPr>
      <t>S, M, L, XL, 2XL, 3XL</t>
    </r>
  </si>
  <si>
    <t>Family Member 2</t>
  </si>
  <si>
    <t>Family Member 3</t>
  </si>
  <si>
    <t>Family Member 4</t>
  </si>
  <si>
    <t>Primary Member</t>
  </si>
  <si>
    <t>Family Member 5</t>
  </si>
  <si>
    <t>Banking Details:</t>
  </si>
  <si>
    <t>FNB</t>
  </si>
  <si>
    <t>Branch:</t>
  </si>
  <si>
    <t>Randburg</t>
  </si>
  <si>
    <t>Branch Code:</t>
  </si>
  <si>
    <t>Account Number:</t>
  </si>
  <si>
    <t>TOTAL DUE:</t>
  </si>
  <si>
    <t>Bank:</t>
  </si>
  <si>
    <t>JMBC</t>
  </si>
  <si>
    <t>Size required</t>
  </si>
  <si>
    <t>Sizes required</t>
  </si>
  <si>
    <r>
      <t>Residential Address:</t>
    </r>
    <r>
      <rPr>
        <i/>
        <sz val="10"/>
        <rFont val="Arial"/>
        <family val="2"/>
      </rPr>
      <t>line1</t>
    </r>
  </si>
  <si>
    <r>
      <t>Postal Address:</t>
    </r>
    <r>
      <rPr>
        <sz val="10"/>
        <rFont val="Arial"/>
        <family val="0"/>
      </rPr>
      <t xml:space="preserve">        </t>
    </r>
    <r>
      <rPr>
        <i/>
        <sz val="10"/>
        <rFont val="Arial"/>
        <family val="2"/>
      </rPr>
      <t>line1</t>
    </r>
  </si>
  <si>
    <r>
      <t>Date of Birth:</t>
    </r>
    <r>
      <rPr>
        <sz val="8"/>
        <rFont val="Arial"/>
        <family val="0"/>
      </rPr>
      <t xml:space="preserve">     yyyy/mm/dd</t>
    </r>
  </si>
  <si>
    <r>
      <t>Contact Details:</t>
    </r>
    <r>
      <rPr>
        <sz val="10"/>
        <rFont val="Arial"/>
        <family val="0"/>
      </rPr>
      <t xml:space="preserve">     </t>
    </r>
    <r>
      <rPr>
        <i/>
        <sz val="10"/>
        <rFont val="Arial"/>
        <family val="2"/>
      </rPr>
      <t>e-mail</t>
    </r>
  </si>
  <si>
    <t>ID / Passport number:</t>
  </si>
  <si>
    <t xml:space="preserve">011 </t>
  </si>
  <si>
    <t>Half year Date</t>
  </si>
  <si>
    <t>chairman@jmbc.org.za</t>
  </si>
  <si>
    <r>
      <t xml:space="preserve">Complete in full, save, make payment, then e-mail excel file + proof of payment to   </t>
    </r>
    <r>
      <rPr>
        <sz val="10"/>
        <rFont val="Wingdings"/>
        <family val="0"/>
      </rPr>
      <t></t>
    </r>
  </si>
  <si>
    <r>
      <t>Todays Date:</t>
    </r>
    <r>
      <rPr>
        <sz val="10"/>
        <rFont val="Arial"/>
        <family val="0"/>
      </rPr>
      <t xml:space="preserve">    </t>
    </r>
    <r>
      <rPr>
        <i/>
        <sz val="8"/>
        <rFont val="Arial"/>
        <family val="2"/>
      </rPr>
      <t>yyyy/mm/dd</t>
    </r>
  </si>
  <si>
    <r>
      <t xml:space="preserve">CSA ID:             </t>
    </r>
    <r>
      <rPr>
        <sz val="10"/>
        <rFont val="Arial"/>
        <family val="0"/>
      </rPr>
      <t xml:space="preserve">  </t>
    </r>
    <r>
      <rPr>
        <sz val="8"/>
        <rFont val="Arial"/>
        <family val="0"/>
      </rPr>
      <t>if known</t>
    </r>
  </si>
  <si>
    <t>Primary Half year</t>
  </si>
  <si>
    <t>Primary Full year</t>
  </si>
  <si>
    <t>Family Full year</t>
  </si>
  <si>
    <t>Family Half year</t>
  </si>
  <si>
    <t>CGC affiliation fee</t>
  </si>
  <si>
    <t>Recipient Reference:</t>
  </si>
  <si>
    <t>Membership yearly fee:</t>
  </si>
  <si>
    <t>Price:</t>
  </si>
  <si>
    <t>Members Total:</t>
  </si>
  <si>
    <t>Inc %</t>
  </si>
  <si>
    <t>Data Validation start</t>
  </si>
  <si>
    <t>Data Validation end</t>
  </si>
  <si>
    <t>Recreational License</t>
  </si>
  <si>
    <t>Full Racing License</t>
  </si>
  <si>
    <t>Excel file *.xls is preferred</t>
  </si>
  <si>
    <t>JMBC Arm Warmers</t>
  </si>
  <si>
    <t>JMBC Long T-shirt</t>
  </si>
  <si>
    <t>JMBC Short T-shirt</t>
  </si>
  <si>
    <t>JMBC Cycling Shirts</t>
  </si>
  <si>
    <t>Numbers required</t>
  </si>
  <si>
    <t>This years club fees</t>
  </si>
  <si>
    <t>(XS/S only) old stock</t>
  </si>
  <si>
    <t>(2XL/3XL only) old stock</t>
  </si>
  <si>
    <t>Date compiled: 2018/1/08</t>
  </si>
</sst>
</file>

<file path=xl/styles.xml><?xml version="1.0" encoding="utf-8"?>
<styleSheet xmlns="http://schemas.openxmlformats.org/spreadsheetml/2006/main">
  <numFmts count="39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[$-1C09]dd\ mmmm\ yyyy"/>
    <numFmt numFmtId="181" formatCode="yyyy/mm/dd;@"/>
    <numFmt numFmtId="182" formatCode="&quot;R&quot;\ #,##0.00"/>
    <numFmt numFmtId="183" formatCode="&quot;R&quot;\ 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h:mm:ss\ AM/PM"/>
    <numFmt numFmtId="189" formatCode="[$-F800]dddd\,\ mmmm\ dd\,\ yyyy"/>
    <numFmt numFmtId="190" formatCode="&quot;R&quot;#,##0.00"/>
    <numFmt numFmtId="191" formatCode="[$-1C09]dddd\ dd\ mmmm\ yy"/>
    <numFmt numFmtId="192" formatCode="&quot;R&quot;#,##0.00;[Red]&quot;R&quot;#,##0.00"/>
    <numFmt numFmtId="193" formatCode="&quot;R&quot;#,##0.0;[Red]&quot;R&quot;#,##0.0"/>
    <numFmt numFmtId="194" formatCode="&quot;R&quot;#,##0;[Red]&quot;R&quot;#,##0"/>
  </numFmts>
  <fonts count="59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i/>
      <sz val="9"/>
      <color indexed="10"/>
      <name val="Arial"/>
      <family val="2"/>
    </font>
    <font>
      <sz val="9"/>
      <color indexed="55"/>
      <name val="Arial"/>
      <family val="2"/>
    </font>
    <font>
      <sz val="10"/>
      <name val="Wingdings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9"/>
      <name val="Arial"/>
      <family val="0"/>
    </font>
    <font>
      <sz val="10"/>
      <color indexed="10"/>
      <name val="Arial"/>
      <family val="0"/>
    </font>
    <font>
      <b/>
      <sz val="10"/>
      <color indexed="39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0"/>
    </font>
    <font>
      <sz val="10"/>
      <color rgb="FFFF0000"/>
      <name val="Arial"/>
      <family val="0"/>
    </font>
    <font>
      <b/>
      <sz val="10"/>
      <color rgb="FF0000FF"/>
      <name val="Aria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182" fontId="0" fillId="33" borderId="13" xfId="0" applyNumberFormat="1" applyFill="1" applyBorder="1" applyAlignment="1">
      <alignment/>
    </xf>
    <xf numFmtId="182" fontId="0" fillId="33" borderId="14" xfId="0" applyNumberFormat="1" applyFill="1" applyBorder="1" applyAlignment="1">
      <alignment/>
    </xf>
    <xf numFmtId="0" fontId="7" fillId="34" borderId="15" xfId="0" applyFont="1" applyFill="1" applyBorder="1" applyAlignment="1">
      <alignment/>
    </xf>
    <xf numFmtId="182" fontId="0" fillId="34" borderId="13" xfId="0" applyNumberForma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49" fontId="6" fillId="34" borderId="13" xfId="0" applyNumberFormat="1" applyFont="1" applyFill="1" applyBorder="1" applyAlignment="1" applyProtection="1">
      <alignment/>
      <protection locked="0"/>
    </xf>
    <xf numFmtId="49" fontId="6" fillId="33" borderId="13" xfId="0" applyNumberFormat="1" applyFont="1" applyFill="1" applyBorder="1" applyAlignment="1" applyProtection="1">
      <alignment/>
      <protection locked="0"/>
    </xf>
    <xf numFmtId="49" fontId="6" fillId="33" borderId="14" xfId="0" applyNumberFormat="1" applyFon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/>
      <protection locked="0"/>
    </xf>
    <xf numFmtId="181" fontId="6" fillId="34" borderId="13" xfId="0" applyNumberFormat="1" applyFont="1" applyFill="1" applyBorder="1" applyAlignment="1" applyProtection="1">
      <alignment horizontal="left"/>
      <protection locked="0"/>
    </xf>
    <xf numFmtId="182" fontId="8" fillId="35" borderId="17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8" fillId="35" borderId="19" xfId="0" applyFont="1" applyFill="1" applyBorder="1" applyAlignment="1">
      <alignment horizontal="right"/>
    </xf>
    <xf numFmtId="182" fontId="0" fillId="35" borderId="20" xfId="0" applyNumberFormat="1" applyFont="1" applyFill="1" applyBorder="1" applyAlignment="1">
      <alignment horizontal="center"/>
    </xf>
    <xf numFmtId="182" fontId="0" fillId="34" borderId="21" xfId="0" applyNumberFormat="1" applyFill="1" applyBorder="1" applyAlignment="1">
      <alignment/>
    </xf>
    <xf numFmtId="182" fontId="0" fillId="33" borderId="21" xfId="0" applyNumberFormat="1" applyFill="1" applyBorder="1" applyAlignment="1">
      <alignment/>
    </xf>
    <xf numFmtId="182" fontId="0" fillId="33" borderId="22" xfId="0" applyNumberFormat="1" applyFill="1" applyBorder="1" applyAlignment="1">
      <alignment/>
    </xf>
    <xf numFmtId="182" fontId="0" fillId="34" borderId="11" xfId="0" applyNumberFormat="1" applyFill="1" applyBorder="1" applyAlignment="1">
      <alignment/>
    </xf>
    <xf numFmtId="182" fontId="0" fillId="33" borderId="11" xfId="0" applyNumberFormat="1" applyFill="1" applyBorder="1" applyAlignment="1">
      <alignment/>
    </xf>
    <xf numFmtId="182" fontId="0" fillId="33" borderId="12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35" borderId="23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49" fontId="6" fillId="33" borderId="24" xfId="0" applyNumberFormat="1" applyFont="1" applyFill="1" applyBorder="1" applyAlignment="1" applyProtection="1">
      <alignment/>
      <protection locked="0"/>
    </xf>
    <xf numFmtId="181" fontId="11" fillId="34" borderId="13" xfId="0" applyNumberFormat="1" applyFont="1" applyFill="1" applyBorder="1" applyAlignment="1" applyProtection="1">
      <alignment horizontal="left"/>
      <protection locked="0"/>
    </xf>
    <xf numFmtId="0" fontId="11" fillId="33" borderId="13" xfId="0" applyNumberFormat="1" applyFont="1" applyFill="1" applyBorder="1" applyAlignment="1" applyProtection="1">
      <alignment/>
      <protection locked="0"/>
    </xf>
    <xf numFmtId="0" fontId="11" fillId="33" borderId="20" xfId="0" applyNumberFormat="1" applyFont="1" applyFill="1" applyBorder="1" applyAlignment="1" applyProtection="1">
      <alignment/>
      <protection locked="0"/>
    </xf>
    <xf numFmtId="181" fontId="11" fillId="33" borderId="13" xfId="0" applyNumberFormat="1" applyFont="1" applyFill="1" applyBorder="1" applyAlignment="1" applyProtection="1">
      <alignment horizontal="left"/>
      <protection locked="0"/>
    </xf>
    <xf numFmtId="181" fontId="11" fillId="33" borderId="14" xfId="0" applyNumberFormat="1" applyFont="1" applyFill="1" applyBorder="1" applyAlignment="1" applyProtection="1">
      <alignment horizontal="left"/>
      <protection locked="0"/>
    </xf>
    <xf numFmtId="0" fontId="11" fillId="33" borderId="14" xfId="0" applyNumberFormat="1" applyFont="1" applyFill="1" applyBorder="1" applyAlignment="1" applyProtection="1">
      <alignment/>
      <protection locked="0"/>
    </xf>
    <xf numFmtId="0" fontId="11" fillId="34" borderId="13" xfId="0" applyFont="1" applyFill="1" applyBorder="1" applyAlignment="1" applyProtection="1">
      <alignment vertical="top"/>
      <protection locked="0"/>
    </xf>
    <xf numFmtId="0" fontId="6" fillId="34" borderId="13" xfId="0" applyNumberFormat="1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3" fillId="0" borderId="25" xfId="0" applyFont="1" applyBorder="1" applyAlignment="1">
      <alignment/>
    </xf>
    <xf numFmtId="0" fontId="0" fillId="0" borderId="0" xfId="0" applyFont="1" applyAlignment="1">
      <alignment/>
    </xf>
    <xf numFmtId="49" fontId="6" fillId="34" borderId="13" xfId="0" applyNumberFormat="1" applyFont="1" applyFill="1" applyBorder="1" applyAlignment="1" applyProtection="1">
      <alignment/>
      <protection locked="0"/>
    </xf>
    <xf numFmtId="49" fontId="6" fillId="34" borderId="26" xfId="0" applyNumberFormat="1" applyFont="1" applyFill="1" applyBorder="1" applyAlignment="1" applyProtection="1">
      <alignment/>
      <protection locked="0"/>
    </xf>
    <xf numFmtId="189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1" fillId="33" borderId="13" xfId="0" applyFont="1" applyFill="1" applyBorder="1" applyAlignment="1" applyProtection="1">
      <alignment vertical="top"/>
      <protection locked="0"/>
    </xf>
    <xf numFmtId="9" fontId="0" fillId="0" borderId="0" xfId="59" applyFont="1" applyAlignment="1">
      <alignment/>
    </xf>
    <xf numFmtId="0" fontId="7" fillId="0" borderId="0" xfId="0" applyFont="1" applyAlignment="1">
      <alignment horizontal="center"/>
    </xf>
    <xf numFmtId="14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57" fillId="0" borderId="0" xfId="0" applyFont="1" applyAlignment="1">
      <alignment horizontal="center"/>
    </xf>
    <xf numFmtId="194" fontId="0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right" wrapText="1" shrinkToFit="1"/>
    </xf>
    <xf numFmtId="0" fontId="0" fillId="0" borderId="30" xfId="0" applyFont="1" applyFill="1" applyBorder="1" applyAlignment="1">
      <alignment horizontal="right" wrapText="1"/>
    </xf>
    <xf numFmtId="0" fontId="1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11" xfId="53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37</xdr:row>
      <xdr:rowOff>123825</xdr:rowOff>
    </xdr:from>
    <xdr:to>
      <xdr:col>5</xdr:col>
      <xdr:colOff>1314450</xdr:colOff>
      <xdr:row>44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86150" y="6400800"/>
          <a:ext cx="5362575" cy="1114425"/>
        </a:xfrm>
        <a:prstGeom prst="rect">
          <a:avLst/>
        </a:prstGeom>
        <a:gradFill rotWithShape="1">
          <a:gsLst>
            <a:gs pos="0">
              <a:srgbClr val="FCD5B5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 INSTRUCTIONS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Fill in your name and names of family who are joining the club will automatically bring up the membership fee applicable.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inputs for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Membership Type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clothing size have drop down lists to select from.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display the drop down list, please click on the relevant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input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cell.  This will display a small grey box on the right of the cell, click on the arrow, a list appears. Select your required option from this list.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Racing Licenses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apply directly with CSA at www.cyclingsa.com/member.aspx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binge1@gmail.com?subject=JMBC%20Membership%20Form%202011" TargetMode="External" /><Relationship Id="rId2" Type="http://schemas.openxmlformats.org/officeDocument/2006/relationships/hyperlink" Target="mailto:chairman@jmbc.org.za?subject=JMBC%20Membership%20Form%202014" TargetMode="External" /><Relationship Id="rId3" Type="http://schemas.openxmlformats.org/officeDocument/2006/relationships/hyperlink" Target="mailto:chairman@jmbc.org.za?subject=JMBC%20Membership%20Form%202014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Zeros="0" tabSelected="1" workbookViewId="0" topLeftCell="A1">
      <selection activeCell="B5" sqref="B5"/>
    </sheetView>
  </sheetViews>
  <sheetFormatPr defaultColWidth="8.8515625" defaultRowHeight="12.75"/>
  <cols>
    <col min="1" max="1" width="25.8515625" style="0" customWidth="1"/>
    <col min="2" max="2" width="24.28125" style="0" customWidth="1"/>
    <col min="3" max="4" width="21.421875" style="0" customWidth="1"/>
    <col min="5" max="6" width="20.00390625" style="0" customWidth="1"/>
    <col min="7" max="7" width="5.421875" style="0" bestFit="1" customWidth="1"/>
    <col min="8" max="8" width="5.140625" style="0" bestFit="1" customWidth="1"/>
    <col min="9" max="9" width="5.421875" style="0" bestFit="1" customWidth="1"/>
    <col min="10" max="10" width="5.140625" style="0" bestFit="1" customWidth="1"/>
  </cols>
  <sheetData>
    <row r="1" spans="1:6" ht="26.25" customHeight="1" thickBot="1">
      <c r="A1" s="78" t="str">
        <f>"JOHANNESBURG MOUNTAIN BICYCLE CLUB (JMBC)
"&amp;D48&amp;" YEARLY MEMBERSHIP APPLICATION"</f>
        <v>JOHANNESBURG MOUNTAIN BICYCLE CLUB (JMBC)
2018 YEARLY MEMBERSHIP APPLICATION</v>
      </c>
      <c r="B1" s="79"/>
      <c r="C1" s="79"/>
      <c r="D1" s="70" t="str">
        <f>D48&amp;" Membership Fees:    for calender year"</f>
        <v>2018 Membership Fees:    for calender year</v>
      </c>
      <c r="E1" s="71" t="str">
        <f>"Full year:    Primary R"&amp;B49&amp;" Family R"&amp;B52</f>
        <v>Full year:    Primary R400 Family R275</v>
      </c>
      <c r="F1" s="72" t="str">
        <f>"Half year:   Primary R"&amp;B50&amp;" from July     Family R"&amp;B53</f>
        <v>Half year:   Primary R280 from July     Family R200</v>
      </c>
    </row>
    <row r="2" spans="1:6" ht="18.75" customHeight="1" thickBot="1">
      <c r="A2" s="75" t="s">
        <v>39</v>
      </c>
      <c r="B2" s="76"/>
      <c r="C2" s="76"/>
      <c r="D2" s="77" t="s">
        <v>38</v>
      </c>
      <c r="E2" s="77"/>
      <c r="F2" s="56" t="s">
        <v>56</v>
      </c>
    </row>
    <row r="3" ht="13.5" thickBot="1"/>
    <row r="4" spans="1:6" ht="13.5" thickBot="1">
      <c r="A4" s="50" t="s">
        <v>65</v>
      </c>
      <c r="B4" s="9" t="s">
        <v>18</v>
      </c>
      <c r="C4" s="3" t="s">
        <v>15</v>
      </c>
      <c r="D4" s="3" t="s">
        <v>16</v>
      </c>
      <c r="E4" s="3" t="s">
        <v>17</v>
      </c>
      <c r="F4" s="4" t="s">
        <v>19</v>
      </c>
    </row>
    <row r="5" spans="1:6" ht="12.75">
      <c r="A5" s="12" t="s">
        <v>1</v>
      </c>
      <c r="B5" s="52"/>
      <c r="C5" s="15"/>
      <c r="D5" s="15"/>
      <c r="E5" s="15"/>
      <c r="F5" s="36"/>
    </row>
    <row r="6" spans="1:6" ht="12.75">
      <c r="A6" s="11" t="s">
        <v>0</v>
      </c>
      <c r="B6" s="53"/>
      <c r="C6" s="38">
        <f>IF(C$5="","",$B6)</f>
      </c>
      <c r="D6" s="38">
        <f>IF(D$5="","",$B6)</f>
      </c>
      <c r="E6" s="38">
        <f>IF(E$5="","",$B6)</f>
      </c>
      <c r="F6" s="39">
        <f>IF(F$5="","",$B6)</f>
      </c>
    </row>
    <row r="7" spans="1:6" ht="12.75">
      <c r="A7" s="12" t="s">
        <v>35</v>
      </c>
      <c r="B7" s="52"/>
      <c r="C7" s="15"/>
      <c r="D7" s="15"/>
      <c r="E7" s="15"/>
      <c r="F7" s="16"/>
    </row>
    <row r="8" spans="1:6" ht="12.75">
      <c r="A8" s="12" t="s">
        <v>33</v>
      </c>
      <c r="B8" s="37">
        <f>IF(B7="","",DATE(IF(LEFT(B7,2)&lt;"20",LEFT(B7,2)+100,LEFT(B7,2)),MID(B7,3,2),MID(B7,5,2)))</f>
      </c>
      <c r="C8" s="40">
        <f>IF(C7="","",DATE(IF(LEFT(C7,2)&lt;"20",LEFT(C7,2)+100,LEFT(C7,2)),MID(C7,3,2),MID(C7,5,2)))</f>
      </c>
      <c r="D8" s="40">
        <f>IF(D7="","",DATE(IF(LEFT(D7,2)&lt;"20",LEFT(D7,2)+100,LEFT(D7,2)),MID(D7,3,2),MID(D7,5,2)))</f>
      </c>
      <c r="E8" s="40">
        <f>IF(E7="","",DATE(IF(LEFT(E7,2)&lt;"20",LEFT(E7,2)+100,LEFT(E7,2)),MID(E7,3,2),MID(E7,5,2)))</f>
      </c>
      <c r="F8" s="41">
        <f>IF(F7="","",DATE(IF(LEFT(F7,2)&lt;"20",LEFT(F7,2)+100,LEFT(F7,2)),MID(F7,3,2),MID(F7,5,2)))</f>
      </c>
    </row>
    <row r="9" spans="1:6" ht="12.75">
      <c r="A9" s="12" t="s">
        <v>32</v>
      </c>
      <c r="B9" s="14"/>
      <c r="C9" s="38">
        <f aca="true" t="shared" si="0" ref="C9:F20">IF(C$5="","",$B9)</f>
      </c>
      <c r="D9" s="38">
        <f t="shared" si="0"/>
      </c>
      <c r="E9" s="38">
        <f t="shared" si="0"/>
      </c>
      <c r="F9" s="42">
        <f t="shared" si="0"/>
      </c>
    </row>
    <row r="10" spans="1:6" ht="12.75">
      <c r="A10" s="1" t="s">
        <v>2</v>
      </c>
      <c r="B10" s="14"/>
      <c r="C10" s="38">
        <f t="shared" si="0"/>
      </c>
      <c r="D10" s="38">
        <f t="shared" si="0"/>
      </c>
      <c r="E10" s="38">
        <f t="shared" si="0"/>
      </c>
      <c r="F10" s="42">
        <f t="shared" si="0"/>
      </c>
    </row>
    <row r="11" spans="1:6" ht="12.75">
      <c r="A11" s="1" t="s">
        <v>3</v>
      </c>
      <c r="B11" s="14"/>
      <c r="C11" s="38">
        <f t="shared" si="0"/>
      </c>
      <c r="D11" s="38">
        <f t="shared" si="0"/>
      </c>
      <c r="E11" s="38">
        <f t="shared" si="0"/>
      </c>
      <c r="F11" s="42">
        <f t="shared" si="0"/>
      </c>
    </row>
    <row r="12" spans="1:6" ht="12.75">
      <c r="A12" s="1" t="s">
        <v>4</v>
      </c>
      <c r="B12" s="14"/>
      <c r="C12" s="38">
        <f t="shared" si="0"/>
      </c>
      <c r="D12" s="38">
        <f t="shared" si="0"/>
      </c>
      <c r="E12" s="38">
        <f t="shared" si="0"/>
      </c>
      <c r="F12" s="42">
        <f t="shared" si="0"/>
      </c>
    </row>
    <row r="13" spans="1:6" ht="12.75">
      <c r="A13" s="1" t="s">
        <v>5</v>
      </c>
      <c r="B13" s="14"/>
      <c r="C13" s="38">
        <f t="shared" si="0"/>
      </c>
      <c r="D13" s="38">
        <f t="shared" si="0"/>
      </c>
      <c r="E13" s="38">
        <f t="shared" si="0"/>
      </c>
      <c r="F13" s="42">
        <f t="shared" si="0"/>
      </c>
    </row>
    <row r="14" spans="1:6" ht="12.75">
      <c r="A14" s="1" t="s">
        <v>6</v>
      </c>
      <c r="B14" s="14"/>
      <c r="C14" s="38">
        <f t="shared" si="0"/>
      </c>
      <c r="D14" s="38">
        <f t="shared" si="0"/>
      </c>
      <c r="E14" s="38">
        <f t="shared" si="0"/>
      </c>
      <c r="F14" s="42">
        <f t="shared" si="0"/>
      </c>
    </row>
    <row r="15" spans="1:6" ht="12.75">
      <c r="A15" s="13" t="s">
        <v>31</v>
      </c>
      <c r="B15" s="14"/>
      <c r="C15" s="38">
        <f t="shared" si="0"/>
      </c>
      <c r="D15" s="38">
        <f t="shared" si="0"/>
      </c>
      <c r="E15" s="38">
        <f t="shared" si="0"/>
      </c>
      <c r="F15" s="42">
        <f t="shared" si="0"/>
      </c>
    </row>
    <row r="16" spans="1:6" ht="12.75">
      <c r="A16" s="1" t="s">
        <v>2</v>
      </c>
      <c r="B16" s="14"/>
      <c r="C16" s="38">
        <f t="shared" si="0"/>
      </c>
      <c r="D16" s="38">
        <f t="shared" si="0"/>
      </c>
      <c r="E16" s="38">
        <f t="shared" si="0"/>
      </c>
      <c r="F16" s="42">
        <f t="shared" si="0"/>
      </c>
    </row>
    <row r="17" spans="1:6" ht="12.75">
      <c r="A17" s="1" t="s">
        <v>3</v>
      </c>
      <c r="B17" s="14"/>
      <c r="C17" s="38">
        <f t="shared" si="0"/>
      </c>
      <c r="D17" s="38">
        <f t="shared" si="0"/>
      </c>
      <c r="E17" s="38">
        <f t="shared" si="0"/>
      </c>
      <c r="F17" s="42">
        <f t="shared" si="0"/>
      </c>
    </row>
    <row r="18" spans="1:6" ht="12.75">
      <c r="A18" s="1" t="s">
        <v>4</v>
      </c>
      <c r="B18" s="14"/>
      <c r="C18" s="38">
        <f t="shared" si="0"/>
      </c>
      <c r="D18" s="38">
        <f t="shared" si="0"/>
      </c>
      <c r="E18" s="38">
        <f t="shared" si="0"/>
      </c>
      <c r="F18" s="42">
        <f t="shared" si="0"/>
      </c>
    </row>
    <row r="19" spans="1:6" ht="12.75">
      <c r="A19" s="1" t="s">
        <v>5</v>
      </c>
      <c r="B19" s="14"/>
      <c r="C19" s="38">
        <f t="shared" si="0"/>
      </c>
      <c r="D19" s="38">
        <f t="shared" si="0"/>
      </c>
      <c r="E19" s="38">
        <f t="shared" si="0"/>
      </c>
      <c r="F19" s="42">
        <f t="shared" si="0"/>
      </c>
    </row>
    <row r="20" spans="1:6" ht="12.75">
      <c r="A20" s="1" t="s">
        <v>6</v>
      </c>
      <c r="B20" s="14"/>
      <c r="C20" s="38">
        <f t="shared" si="0"/>
      </c>
      <c r="D20" s="38">
        <f t="shared" si="0"/>
      </c>
      <c r="E20" s="38">
        <f t="shared" si="0"/>
      </c>
      <c r="F20" s="42">
        <f t="shared" si="0"/>
      </c>
    </row>
    <row r="21" spans="1:8" ht="12.75">
      <c r="A21" s="13" t="s">
        <v>34</v>
      </c>
      <c r="B21" s="14"/>
      <c r="C21" s="17"/>
      <c r="D21" s="17"/>
      <c r="E21" s="17"/>
      <c r="F21" s="18"/>
      <c r="H21" s="34"/>
    </row>
    <row r="22" spans="1:6" ht="12.75">
      <c r="A22" s="1" t="s">
        <v>7</v>
      </c>
      <c r="B22" s="14"/>
      <c r="C22" s="15"/>
      <c r="D22" s="15"/>
      <c r="E22" s="15"/>
      <c r="F22" s="16"/>
    </row>
    <row r="23" spans="1:6" ht="12.75">
      <c r="A23" s="1" t="s">
        <v>8</v>
      </c>
      <c r="B23" s="14" t="s">
        <v>36</v>
      </c>
      <c r="C23" s="38">
        <f aca="true" t="shared" si="1" ref="C23:F26">IF(C$5="","",$B23)</f>
      </c>
      <c r="D23" s="38">
        <f t="shared" si="1"/>
      </c>
      <c r="E23" s="38">
        <f t="shared" si="1"/>
      </c>
      <c r="F23" s="42">
        <f t="shared" si="1"/>
      </c>
    </row>
    <row r="24" spans="1:6" ht="12.75">
      <c r="A24" s="1" t="s">
        <v>9</v>
      </c>
      <c r="B24" s="14" t="s">
        <v>36</v>
      </c>
      <c r="C24" s="38">
        <f t="shared" si="1"/>
      </c>
      <c r="D24" s="38">
        <f t="shared" si="1"/>
      </c>
      <c r="E24" s="38">
        <f t="shared" si="1"/>
      </c>
      <c r="F24" s="42">
        <f t="shared" si="1"/>
      </c>
    </row>
    <row r="25" spans="1:6" ht="12.75">
      <c r="A25" s="12" t="s">
        <v>41</v>
      </c>
      <c r="B25" s="14"/>
      <c r="C25" s="38"/>
      <c r="D25" s="38"/>
      <c r="E25" s="38"/>
      <c r="F25" s="42"/>
    </row>
    <row r="26" spans="1:6" ht="12.75" customHeight="1">
      <c r="A26" s="12" t="s">
        <v>40</v>
      </c>
      <c r="B26" s="19"/>
      <c r="C26" s="40">
        <f t="shared" si="1"/>
      </c>
      <c r="D26" s="40">
        <f t="shared" si="1"/>
      </c>
      <c r="E26" s="40">
        <f t="shared" si="1"/>
      </c>
      <c r="F26" s="41">
        <f t="shared" si="1"/>
      </c>
    </row>
    <row r="27" spans="1:6" ht="13.5" customHeight="1">
      <c r="A27" s="12" t="s">
        <v>10</v>
      </c>
      <c r="B27" s="43" t="s">
        <v>11</v>
      </c>
      <c r="C27" s="61" t="s">
        <v>12</v>
      </c>
      <c r="D27" s="5" t="s">
        <v>12</v>
      </c>
      <c r="E27" s="5" t="s">
        <v>12</v>
      </c>
      <c r="F27" s="6" t="s">
        <v>12</v>
      </c>
    </row>
    <row r="28" spans="1:6" ht="12.75">
      <c r="A28" s="58" t="s">
        <v>48</v>
      </c>
      <c r="B28" s="10">
        <f>IF(B26&lt;$B$51,IF(B27="Primary",$B$49,0),IF(B27="Primary",$B$50,0))</f>
        <v>400</v>
      </c>
      <c r="C28" s="7">
        <f>IF(C5="",0,IF(C26&lt;$B$51,IF(C27="Life",0,$B$52),IF(C27="Life",0,$B$53)))</f>
        <v>0</v>
      </c>
      <c r="D28" s="7">
        <f>IF(D26&lt;$B$51,IF(D5="",0,$B$52),IF(D5="",0,$B$53))</f>
        <v>0</v>
      </c>
      <c r="E28" s="7">
        <f>IF(E26&lt;$B$51,IF(E5="",0,$B$52),IF(E5="",0,$B$53))</f>
        <v>0</v>
      </c>
      <c r="F28" s="8">
        <f>IF(F26&lt;$B$51,IF(F5="",0,$B$52),IF(F5="",0,$B$53))</f>
        <v>0</v>
      </c>
    </row>
    <row r="29" spans="1:6" ht="12.75">
      <c r="A29" s="80" t="str">
        <f>"JMBC Cycling Shirts (M-XL): R"&amp;B59</f>
        <v>JMBC Cycling Shirts (M-XL): R440</v>
      </c>
      <c r="B29" s="44" t="s">
        <v>61</v>
      </c>
      <c r="C29" s="46" t="s">
        <v>61</v>
      </c>
      <c r="D29" s="46" t="s">
        <v>61</v>
      </c>
      <c r="E29" s="46" t="s">
        <v>61</v>
      </c>
      <c r="F29" s="47" t="s">
        <v>61</v>
      </c>
    </row>
    <row r="30" spans="1:6" ht="12.75">
      <c r="A30" s="74" t="str">
        <f>"Old Stock Shirts (XS/S only):      R"&amp;B60</f>
        <v>Old Stock Shirts (XS/S only):      R380</v>
      </c>
      <c r="B30" s="44"/>
      <c r="C30" s="46"/>
      <c r="D30" s="46"/>
      <c r="E30" s="46"/>
      <c r="F30" s="47"/>
    </row>
    <row r="31" spans="1:6" ht="12.75">
      <c r="A31" s="74" t="str">
        <f>"Old Stock Shirts (2XL/3XL only): R"&amp;B61</f>
        <v>Old Stock Shirts (2XL/3XL only): R310</v>
      </c>
      <c r="B31" s="44"/>
      <c r="C31" s="46"/>
      <c r="D31" s="46"/>
      <c r="E31" s="46"/>
      <c r="F31" s="47"/>
    </row>
    <row r="32" spans="1:6" ht="12.75">
      <c r="A32" s="2" t="str">
        <f>"JMBC Arm Warmers:   R"&amp;B62</f>
        <v>JMBC Arm Warmers:   R200</v>
      </c>
      <c r="B32" s="44"/>
      <c r="C32" s="46"/>
      <c r="D32" s="46"/>
      <c r="E32" s="46"/>
      <c r="F32" s="47"/>
    </row>
    <row r="33" spans="1:6" ht="12.75">
      <c r="A33" s="2" t="str">
        <f>"JMBC Long T-Shirts:    R"&amp;B63</f>
        <v>JMBC Long T-Shirts:    R75</v>
      </c>
      <c r="B33" s="44"/>
      <c r="C33" s="46"/>
      <c r="D33" s="46"/>
      <c r="E33" s="46"/>
      <c r="F33" s="47"/>
    </row>
    <row r="34" spans="1:6" ht="12.75">
      <c r="A34" s="2" t="str">
        <f>"JMBC Short T-Shirts:   R"&amp;B64</f>
        <v>JMBC Short T-Shirts:   R70</v>
      </c>
      <c r="B34" s="44"/>
      <c r="C34" s="46"/>
      <c r="D34" s="46"/>
      <c r="E34" s="46"/>
      <c r="F34" s="47"/>
    </row>
    <row r="35" spans="1:6" ht="12.75">
      <c r="A35" s="2" t="s">
        <v>14</v>
      </c>
      <c r="B35" s="45" t="s">
        <v>30</v>
      </c>
      <c r="C35" s="48" t="s">
        <v>29</v>
      </c>
      <c r="D35" s="48" t="s">
        <v>29</v>
      </c>
      <c r="E35" s="48" t="s">
        <v>29</v>
      </c>
      <c r="F35" s="49" t="s">
        <v>29</v>
      </c>
    </row>
    <row r="36" spans="1:6" ht="13.5" thickBot="1">
      <c r="A36" s="59" t="s">
        <v>49</v>
      </c>
      <c r="B36" s="26">
        <f>IF(ISTEXT(B29)=TRUE,SUMPRODUCT(B30:B34,$B60:$B64),SUMPRODUCT(B29:B34,$B59:$B64))</f>
        <v>0</v>
      </c>
      <c r="C36" s="27">
        <f>IF(ISTEXT(C29)=TRUE,SUMPRODUCT(C30:C34,$B60:$B64),SUMPRODUCT(C29:C34,$B59:$B64))</f>
        <v>0</v>
      </c>
      <c r="D36" s="27">
        <f>IF(ISTEXT(D29)=TRUE,SUMPRODUCT(D30:D34,$B60:$B64),SUMPRODUCT(D29:D34,$B59:$B64))</f>
        <v>0</v>
      </c>
      <c r="E36" s="27">
        <f>IF(ISTEXT(E29)=TRUE,SUMPRODUCT(E30:E34,$B60:$B64),SUMPRODUCT(E29:E34,$B59:$B64))</f>
        <v>0</v>
      </c>
      <c r="F36" s="28">
        <f>IF(ISTEXT(F29)=TRUE,SUMPRODUCT(F30:F34,$B60:$B64),SUMPRODUCT(F29:F34,$B59:$B64))</f>
        <v>0</v>
      </c>
    </row>
    <row r="37" spans="1:6" ht="12.75" thickBot="1">
      <c r="A37" s="60" t="s">
        <v>50</v>
      </c>
      <c r="B37" s="29">
        <f>B28+B36</f>
        <v>400</v>
      </c>
      <c r="C37" s="30">
        <f>C28+C36</f>
        <v>0</v>
      </c>
      <c r="D37" s="30">
        <f>D28+D36</f>
        <v>0</v>
      </c>
      <c r="E37" s="30">
        <f>E28+E36</f>
        <v>0</v>
      </c>
      <c r="F37" s="31">
        <f>F28+F36</f>
        <v>0</v>
      </c>
    </row>
    <row r="38" spans="2:6" ht="12.75" thickBot="1">
      <c r="B38" s="35"/>
      <c r="C38" s="35"/>
      <c r="D38" s="35"/>
      <c r="E38" s="35"/>
      <c r="F38" s="35"/>
    </row>
    <row r="39" spans="1:4" ht="15.75" thickBot="1">
      <c r="A39" s="24" t="s">
        <v>26</v>
      </c>
      <c r="B39" s="20">
        <f>SUM(B37:H38)</f>
        <v>400</v>
      </c>
      <c r="D39" s="34"/>
    </row>
    <row r="40" spans="1:2" ht="12">
      <c r="A40" s="21" t="s">
        <v>20</v>
      </c>
      <c r="B40" s="25" t="s">
        <v>28</v>
      </c>
    </row>
    <row r="41" spans="1:4" ht="12">
      <c r="A41" s="21" t="s">
        <v>27</v>
      </c>
      <c r="B41" s="22" t="s">
        <v>21</v>
      </c>
      <c r="D41" s="54"/>
    </row>
    <row r="42" spans="1:2" ht="12">
      <c r="A42" s="21" t="s">
        <v>22</v>
      </c>
      <c r="B42" s="22" t="s">
        <v>23</v>
      </c>
    </row>
    <row r="43" spans="1:2" ht="12">
      <c r="A43" s="21" t="s">
        <v>24</v>
      </c>
      <c r="B43" s="22">
        <v>254005</v>
      </c>
    </row>
    <row r="44" spans="1:2" ht="12">
      <c r="A44" s="21" t="s">
        <v>25</v>
      </c>
      <c r="B44" s="22">
        <v>50410073642</v>
      </c>
    </row>
    <row r="45" spans="1:2" ht="12.75" thickBot="1">
      <c r="A45" s="23" t="s">
        <v>47</v>
      </c>
      <c r="B45" s="33" t="str">
        <f>IF(B5="","Your Name",LEFT(B5,10)&amp;" "&amp;LEFT(B6,14))</f>
        <v>Your Name</v>
      </c>
    </row>
    <row r="46" ht="13.5" customHeight="1"/>
    <row r="48" spans="3:14" ht="12" hidden="1">
      <c r="C48" s="66" t="s">
        <v>62</v>
      </c>
      <c r="D48" s="67">
        <v>2018</v>
      </c>
      <c r="E48" s="63" t="s">
        <v>51</v>
      </c>
      <c r="F48" s="67">
        <v>2017</v>
      </c>
      <c r="G48" s="63" t="s">
        <v>51</v>
      </c>
      <c r="H48" s="67">
        <v>2016</v>
      </c>
      <c r="I48" s="63" t="s">
        <v>51</v>
      </c>
      <c r="J48" s="63">
        <v>2015</v>
      </c>
      <c r="K48" s="63" t="s">
        <v>51</v>
      </c>
      <c r="L48" s="63">
        <v>2014</v>
      </c>
      <c r="M48" s="63" t="s">
        <v>51</v>
      </c>
      <c r="N48" s="63">
        <v>2013</v>
      </c>
    </row>
    <row r="49" spans="1:14" ht="12" hidden="1">
      <c r="A49" s="51" t="s">
        <v>11</v>
      </c>
      <c r="B49" s="68">
        <f>D49+B$56</f>
        <v>400</v>
      </c>
      <c r="C49" t="s">
        <v>43</v>
      </c>
      <c r="D49" s="57">
        <v>325</v>
      </c>
      <c r="E49" s="62">
        <f>(D49-F49)/F49</f>
        <v>0</v>
      </c>
      <c r="F49" s="57">
        <v>325</v>
      </c>
      <c r="G49" s="62">
        <f>(F49-H49)/H49</f>
        <v>0.18181818181818182</v>
      </c>
      <c r="H49" s="57">
        <v>275</v>
      </c>
      <c r="I49" s="62">
        <f>(H49-J49)/J49</f>
        <v>0.12244897959183673</v>
      </c>
      <c r="J49" s="57">
        <f>245</f>
        <v>245</v>
      </c>
      <c r="K49" s="62">
        <f>(J49-L49)/L49</f>
        <v>0.08888888888888889</v>
      </c>
      <c r="L49" s="57">
        <f>300-75</f>
        <v>225</v>
      </c>
      <c r="M49" s="62">
        <f>(L49-N49)/N49</f>
        <v>0</v>
      </c>
      <c r="N49" s="57">
        <f>300-75</f>
        <v>225</v>
      </c>
    </row>
    <row r="50" spans="1:14" ht="12" hidden="1">
      <c r="A50" t="s">
        <v>13</v>
      </c>
      <c r="B50" s="68">
        <f>D50+B$56</f>
        <v>280</v>
      </c>
      <c r="C50" t="s">
        <v>42</v>
      </c>
      <c r="D50" s="57">
        <v>205</v>
      </c>
      <c r="E50" s="62">
        <f>(D50-F50)/F50</f>
        <v>0</v>
      </c>
      <c r="F50" s="57">
        <v>205</v>
      </c>
      <c r="G50" s="62">
        <f>(F50-H50)/H50</f>
        <v>0.17142857142857143</v>
      </c>
      <c r="H50" s="57">
        <v>175</v>
      </c>
      <c r="I50" s="62">
        <f>(H50-J50)/J50</f>
        <v>0.12903225806451613</v>
      </c>
      <c r="J50" s="57">
        <v>155</v>
      </c>
      <c r="K50" s="62">
        <f>(J50-L50)/L50</f>
        <v>0.06896551724137931</v>
      </c>
      <c r="L50" s="57">
        <f>220-75</f>
        <v>145</v>
      </c>
      <c r="M50" s="62">
        <f>(L50-N50)/N50</f>
        <v>0</v>
      </c>
      <c r="N50" s="57">
        <f>220-75</f>
        <v>145</v>
      </c>
    </row>
    <row r="51" spans="2:14" ht="12" hidden="1">
      <c r="B51" s="55">
        <v>43281</v>
      </c>
      <c r="C51" t="s">
        <v>37</v>
      </c>
      <c r="D51" s="57"/>
      <c r="E51" s="62"/>
      <c r="F51" s="57"/>
      <c r="G51" s="62"/>
      <c r="H51" s="57"/>
      <c r="I51" s="62"/>
      <c r="J51" s="57"/>
      <c r="K51" s="62"/>
      <c r="L51" s="57"/>
      <c r="M51" s="62"/>
      <c r="N51" s="57"/>
    </row>
    <row r="52" spans="1:14" ht="12" hidden="1">
      <c r="A52" s="51" t="s">
        <v>12</v>
      </c>
      <c r="B52" s="68">
        <f>D52+B$56</f>
        <v>275</v>
      </c>
      <c r="C52" t="s">
        <v>44</v>
      </c>
      <c r="D52" s="57">
        <v>200</v>
      </c>
      <c r="E52" s="62">
        <f>(D52-F52)/F52</f>
        <v>0</v>
      </c>
      <c r="F52" s="57">
        <v>200</v>
      </c>
      <c r="G52" s="62">
        <f>(F52-H52)/H52</f>
        <v>0.21212121212121213</v>
      </c>
      <c r="H52" s="57">
        <v>165</v>
      </c>
      <c r="I52" s="62">
        <f>(H52-J52)/J52</f>
        <v>0.13793103448275862</v>
      </c>
      <c r="J52" s="57">
        <v>145</v>
      </c>
      <c r="K52" s="62">
        <f>(J52-L52)/L52</f>
        <v>0.16</v>
      </c>
      <c r="L52" s="57">
        <f>200-75</f>
        <v>125</v>
      </c>
      <c r="M52" s="62">
        <f>(L52-N52)/N52</f>
        <v>0</v>
      </c>
      <c r="N52" s="57">
        <f>200-75</f>
        <v>125</v>
      </c>
    </row>
    <row r="53" spans="1:14" ht="12" hidden="1">
      <c r="A53" t="s">
        <v>13</v>
      </c>
      <c r="B53" s="68">
        <f>D53+B$56</f>
        <v>200</v>
      </c>
      <c r="C53" t="s">
        <v>45</v>
      </c>
      <c r="D53" s="57">
        <v>125</v>
      </c>
      <c r="E53" s="62">
        <f>(D53-F53)/F53</f>
        <v>0</v>
      </c>
      <c r="F53" s="57">
        <v>125</v>
      </c>
      <c r="G53" s="62">
        <f>(F53-H53)/H53</f>
        <v>0.3157894736842105</v>
      </c>
      <c r="H53" s="57">
        <v>95</v>
      </c>
      <c r="I53" s="62">
        <f>(H53-J53)/J53</f>
        <v>0.11764705882352941</v>
      </c>
      <c r="J53" s="57">
        <v>85</v>
      </c>
      <c r="K53" s="62">
        <f>(J53-L53)/L53</f>
        <v>0.13333333333333333</v>
      </c>
      <c r="L53" s="57">
        <f>150-75</f>
        <v>75</v>
      </c>
      <c r="M53" s="62">
        <f>(L53-N53)/N53</f>
        <v>0</v>
      </c>
      <c r="N53" s="57">
        <f>150-75</f>
        <v>75</v>
      </c>
    </row>
    <row r="54" spans="2:13" ht="12" hidden="1">
      <c r="B54" s="64">
        <v>43064</v>
      </c>
      <c r="C54" t="s">
        <v>52</v>
      </c>
      <c r="E54" s="62"/>
      <c r="G54" s="62"/>
      <c r="I54" s="62"/>
      <c r="K54" s="62"/>
      <c r="M54" s="62"/>
    </row>
    <row r="55" spans="2:13" ht="12" hidden="1">
      <c r="B55" s="64">
        <v>43464</v>
      </c>
      <c r="C55" t="s">
        <v>53</v>
      </c>
      <c r="E55" s="62"/>
      <c r="G55" s="62"/>
      <c r="I55" s="62"/>
      <c r="K55" s="62"/>
      <c r="M55" s="62"/>
    </row>
    <row r="56" spans="1:14" ht="12" hidden="1">
      <c r="A56" t="s">
        <v>54</v>
      </c>
      <c r="B56" s="68">
        <f>D56</f>
        <v>75</v>
      </c>
      <c r="C56" t="s">
        <v>46</v>
      </c>
      <c r="D56" s="32">
        <v>75</v>
      </c>
      <c r="E56" s="62">
        <f>(D56-F56)/F56</f>
        <v>0</v>
      </c>
      <c r="F56" s="32">
        <v>75</v>
      </c>
      <c r="G56" s="62">
        <f>(F56-H56)/H56</f>
        <v>0</v>
      </c>
      <c r="H56" s="32">
        <v>75</v>
      </c>
      <c r="I56" s="62">
        <f>(H56-J56)/J56</f>
        <v>0</v>
      </c>
      <c r="J56" s="32">
        <v>75</v>
      </c>
      <c r="K56" s="62">
        <f>(J56-L56)/L56</f>
        <v>0</v>
      </c>
      <c r="L56" s="32">
        <v>75</v>
      </c>
      <c r="M56" s="62">
        <f>(L56-N56)/N56</f>
        <v>0</v>
      </c>
      <c r="N56" s="32">
        <v>75</v>
      </c>
    </row>
    <row r="57" spans="1:14" ht="12" hidden="1">
      <c r="A57" t="s">
        <v>55</v>
      </c>
      <c r="B57" s="68">
        <f>D57</f>
        <v>350</v>
      </c>
      <c r="D57" s="32">
        <v>350</v>
      </c>
      <c r="E57" s="62">
        <f>(D57-F57)/F57</f>
        <v>0</v>
      </c>
      <c r="F57" s="32">
        <v>350</v>
      </c>
      <c r="G57" s="62">
        <f>(F57-H57)/H57</f>
        <v>0</v>
      </c>
      <c r="H57" s="32">
        <v>350</v>
      </c>
      <c r="I57" s="62">
        <f>(H57-J57)/J57</f>
        <v>0</v>
      </c>
      <c r="J57" s="32">
        <v>350</v>
      </c>
      <c r="K57" s="62">
        <f>(J57-L57)/L57</f>
        <v>0</v>
      </c>
      <c r="L57" s="32">
        <v>350</v>
      </c>
      <c r="M57" s="62">
        <f>(L57-N57)/N57</f>
        <v>0</v>
      </c>
      <c r="N57" s="32">
        <v>350</v>
      </c>
    </row>
    <row r="58" spans="2:13" ht="12" hidden="1">
      <c r="B58" s="69"/>
      <c r="C58" s="65"/>
      <c r="E58" s="62"/>
      <c r="G58" s="62"/>
      <c r="I58" s="62"/>
      <c r="K58" s="62"/>
      <c r="M58" s="62"/>
    </row>
    <row r="59" spans="1:14" ht="12" hidden="1">
      <c r="A59" t="s">
        <v>60</v>
      </c>
      <c r="B59" s="68">
        <f aca="true" t="shared" si="2" ref="B59:B64">D59</f>
        <v>440</v>
      </c>
      <c r="D59" s="57">
        <v>440</v>
      </c>
      <c r="E59" s="62">
        <f>(D59-F59)/F59</f>
        <v>0.15789473684210525</v>
      </c>
      <c r="F59" s="57">
        <v>380</v>
      </c>
      <c r="G59" s="62">
        <f>(F59-H59)/H59</f>
        <v>0</v>
      </c>
      <c r="H59" s="57">
        <v>380</v>
      </c>
      <c r="I59" s="62">
        <f>(H59-J59)/J59</f>
        <v>0.22580645161290322</v>
      </c>
      <c r="J59" s="57">
        <v>310</v>
      </c>
      <c r="K59" s="62">
        <f>(J59-L59)/L59</f>
        <v>0</v>
      </c>
      <c r="L59" s="57">
        <v>310</v>
      </c>
      <c r="M59" s="62">
        <f>(L59-N59)/N59</f>
        <v>0</v>
      </c>
      <c r="N59" s="57">
        <v>310</v>
      </c>
    </row>
    <row r="60" spans="1:14" ht="12" hidden="1">
      <c r="A60" s="73" t="s">
        <v>63</v>
      </c>
      <c r="B60" s="68">
        <f t="shared" si="2"/>
        <v>380</v>
      </c>
      <c r="D60" s="57">
        <v>380</v>
      </c>
      <c r="E60" s="62"/>
      <c r="F60" s="57"/>
      <c r="G60" s="62"/>
      <c r="H60" s="57"/>
      <c r="I60" s="62"/>
      <c r="J60" s="57"/>
      <c r="K60" s="62"/>
      <c r="L60" s="57"/>
      <c r="M60" s="62"/>
      <c r="N60" s="57"/>
    </row>
    <row r="61" spans="1:14" ht="12" hidden="1">
      <c r="A61" s="73" t="s">
        <v>64</v>
      </c>
      <c r="B61" s="68">
        <f t="shared" si="2"/>
        <v>310</v>
      </c>
      <c r="D61" s="57">
        <v>310</v>
      </c>
      <c r="E61" s="62"/>
      <c r="F61" s="57"/>
      <c r="G61" s="62"/>
      <c r="H61" s="57"/>
      <c r="I61" s="62"/>
      <c r="J61" s="57"/>
      <c r="K61" s="62"/>
      <c r="L61" s="57"/>
      <c r="M61" s="62"/>
      <c r="N61" s="57"/>
    </row>
    <row r="62" spans="1:8" ht="12" hidden="1">
      <c r="A62" t="s">
        <v>57</v>
      </c>
      <c r="B62" s="68">
        <f t="shared" si="2"/>
        <v>200</v>
      </c>
      <c r="D62" s="57">
        <v>200</v>
      </c>
      <c r="F62" s="57">
        <v>200</v>
      </c>
      <c r="H62" s="57">
        <v>200</v>
      </c>
    </row>
    <row r="63" spans="1:8" ht="12" hidden="1">
      <c r="A63" t="s">
        <v>58</v>
      </c>
      <c r="B63" s="68">
        <f t="shared" si="2"/>
        <v>75</v>
      </c>
      <c r="D63" s="57">
        <v>75</v>
      </c>
      <c r="F63" s="57">
        <v>75</v>
      </c>
      <c r="H63" s="57">
        <v>75</v>
      </c>
    </row>
    <row r="64" spans="1:8" ht="12" hidden="1">
      <c r="A64" t="s">
        <v>59</v>
      </c>
      <c r="B64" s="68">
        <f t="shared" si="2"/>
        <v>70</v>
      </c>
      <c r="D64" s="57">
        <v>70</v>
      </c>
      <c r="F64" s="57">
        <v>70</v>
      </c>
      <c r="H64" s="57">
        <v>70</v>
      </c>
    </row>
  </sheetData>
  <sheetProtection password="CA0F" sheet="1" objects="1" scenarios="1"/>
  <mergeCells count="3">
    <mergeCell ref="A2:C2"/>
    <mergeCell ref="D2:E2"/>
    <mergeCell ref="A1:C1"/>
  </mergeCells>
  <conditionalFormatting sqref="B27:F27">
    <cfRule type="cellIs" priority="1" dxfId="1" operator="equal" stopIfTrue="1">
      <formula>"NO"</formula>
    </cfRule>
  </conditionalFormatting>
  <conditionalFormatting sqref="B7:F7">
    <cfRule type="expression" priority="2" dxfId="0" stopIfTrue="1">
      <formula>AND(Application!#REF!&lt;&gt;"",Application!B7="")</formula>
    </cfRule>
  </conditionalFormatting>
  <dataValidations count="4">
    <dataValidation type="list" allowBlank="1" showErrorMessage="1" prompt="Primary - R200&#10;Life - elected by the committee" sqref="B27">
      <formula1>Application!$A$49:$A$50</formula1>
    </dataValidation>
    <dataValidation allowBlank="1" showInputMessage="1" showErrorMessage="1" prompt="Eg. 6509305782086" sqref="B7"/>
    <dataValidation type="list" allowBlank="1" showInputMessage="1" showErrorMessage="1" sqref="C27">
      <formula1>Application!$A$52:$A$53</formula1>
    </dataValidation>
    <dataValidation type="date" allowBlank="1" showInputMessage="1" showErrorMessage="1" sqref="B26">
      <formula1>Application!B54</formula1>
      <formula2>Application!B55</formula2>
    </dataValidation>
  </dataValidations>
  <hyperlinks>
    <hyperlink ref="D2:E2" r:id="rId1" tooltip="Remember to attach the application file" display="kvbinge1@gmail.com"/>
    <hyperlink ref="D2" r:id="rId2" tooltip="Remember to attach the application file" display="chairman@jmbc.org.za"/>
    <hyperlink ref="E2" r:id="rId3" tooltip="Remember to attach the application file" display="mailto:chairman@jmbc.org.za?subject=JMBC%20Membership%20Form%202014"/>
  </hyperlinks>
  <printOptions/>
  <pageMargins left="0.75" right="0.75" top="0.57" bottom="0.26" header="0.5" footer="0.5"/>
  <pageSetup fitToHeight="1" fitToWidth="1" horizontalDpi="360" verticalDpi="360" orientation="landscape" paperSize="9"/>
  <ignoredErrors>
    <ignoredError sqref="B9:B22" unlockedFormula="1"/>
    <ignoredError sqref="B23:B24 C35:F35 C6 C26 D6:F7 C8:F24 D26:F27 B8 B45 C28:F28" numberStoredAsText="1" unlockedFormula="1"/>
    <ignoredError sqref="C35:F35 C6 C26 D6:F7 C8:F24 D26:F27 B8 B45 C28:F28" emptyCellReference="1" unlockedFormula="1"/>
  </ignoredErrors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James Trace</cp:lastModifiedBy>
  <cp:lastPrinted>2010-11-29T19:11:21Z</cp:lastPrinted>
  <dcterms:created xsi:type="dcterms:W3CDTF">2009-12-01T18:32:43Z</dcterms:created>
  <dcterms:modified xsi:type="dcterms:W3CDTF">2018-01-08T07:10:18Z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