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D:\Derrick\Documents\X JMBC\Operations\"/>
    </mc:Choice>
  </mc:AlternateContent>
  <xr:revisionPtr revIDLastSave="0" documentId="13_ncr:1_{5FD0123B-BF40-48BB-B5FB-CC8AFC383811}" xr6:coauthVersionLast="47" xr6:coauthVersionMax="47" xr10:uidLastSave="{00000000-0000-0000-0000-000000000000}"/>
  <workbookProtection workbookAlgorithmName="SHA-512" workbookHashValue="NDJ55RLPcWccYtLzzVm6MCunjPr8Io43XYEXOUzs1Rd+aVSnbY6MDmb5KPqeHCeAEUJmVSQXrujTV6yzNwy8Bg==" workbookSaltValue="hJwcQiUuEpaa8i6yfTM9dg==" workbookSpinCount="100000" lockStructure="1"/>
  <bookViews>
    <workbookView xWindow="-108" yWindow="-108" windowWidth="23256" windowHeight="12576" xr2:uid="{00000000-000D-0000-FFFF-FFFF00000000}"/>
  </bookViews>
  <sheets>
    <sheet name="Application" sheetId="1" r:id="rId1"/>
    <sheet name="Indemnity" sheetId="2" r:id="rId2"/>
  </sheets>
  <definedNames>
    <definedName name="_xlnm.Print_Area" localSheetId="1">Indemnity!$A$1:$M$11</definedName>
  </definedNames>
  <calcPr calcId="181029"/>
</workbook>
</file>

<file path=xl/calcChain.xml><?xml version="1.0" encoding="utf-8"?>
<calcChain xmlns="http://schemas.openxmlformats.org/spreadsheetml/2006/main">
  <c r="E43" i="1" l="1"/>
  <c r="D41" i="1"/>
  <c r="G39" i="1"/>
  <c r="I39" i="1"/>
  <c r="K39" i="1"/>
  <c r="M39" i="1"/>
  <c r="O39" i="1"/>
  <c r="Q39" i="1"/>
  <c r="S39" i="1"/>
  <c r="U39" i="1"/>
  <c r="V39" i="1"/>
  <c r="X39" i="1"/>
  <c r="W39" i="1" s="1"/>
  <c r="Z39" i="1"/>
  <c r="G40" i="1"/>
  <c r="I40" i="1"/>
  <c r="K40" i="1"/>
  <c r="P40" i="1"/>
  <c r="M40" i="1" s="1"/>
  <c r="S40" i="1"/>
  <c r="U40" i="1"/>
  <c r="X40" i="1"/>
  <c r="Y40" i="1" s="1"/>
  <c r="Z40" i="1"/>
  <c r="F41" i="1"/>
  <c r="H41" i="1"/>
  <c r="J41" i="1"/>
  <c r="G42" i="1"/>
  <c r="I42" i="1"/>
  <c r="K42" i="1"/>
  <c r="M42" i="1"/>
  <c r="O42" i="1"/>
  <c r="Q42" i="1"/>
  <c r="S42" i="1"/>
  <c r="U42" i="1"/>
  <c r="X42" i="1"/>
  <c r="W42" i="1" s="1"/>
  <c r="Y42" i="1"/>
  <c r="Z42" i="1"/>
  <c r="G43" i="1"/>
  <c r="I43" i="1"/>
  <c r="K43" i="1"/>
  <c r="M43" i="1"/>
  <c r="O43" i="1"/>
  <c r="Q43" i="1"/>
  <c r="S43" i="1"/>
  <c r="U43" i="1"/>
  <c r="X43" i="1"/>
  <c r="W43" i="1" s="1"/>
  <c r="Z43" i="1"/>
  <c r="F44" i="1"/>
  <c r="H44" i="1"/>
  <c r="J44" i="1"/>
  <c r="Q46" i="1"/>
  <c r="S46" i="1"/>
  <c r="U46" i="1"/>
  <c r="W46" i="1"/>
  <c r="Y46" i="1"/>
  <c r="G47" i="1"/>
  <c r="I47" i="1"/>
  <c r="K47" i="1"/>
  <c r="M47" i="1"/>
  <c r="O47" i="1"/>
  <c r="Q47" i="1"/>
  <c r="S47" i="1"/>
  <c r="U47" i="1"/>
  <c r="W47" i="1"/>
  <c r="Y47" i="1"/>
  <c r="G49" i="1"/>
  <c r="I49" i="1"/>
  <c r="K49" i="1"/>
  <c r="M49" i="1"/>
  <c r="O49" i="1"/>
  <c r="Q49" i="1"/>
  <c r="S49" i="1"/>
  <c r="U49" i="1"/>
  <c r="W49" i="1"/>
  <c r="Y49" i="1"/>
  <c r="G50" i="1"/>
  <c r="I50" i="1"/>
  <c r="K50" i="1"/>
  <c r="M50" i="1"/>
  <c r="O50" i="1"/>
  <c r="G51" i="1"/>
  <c r="I51" i="1"/>
  <c r="K51" i="1"/>
  <c r="M51" i="1"/>
  <c r="O51" i="1"/>
  <c r="G52" i="1"/>
  <c r="I52" i="1"/>
  <c r="K52" i="1"/>
  <c r="M52" i="1"/>
  <c r="O52" i="1"/>
  <c r="G53" i="1"/>
  <c r="I53" i="1"/>
  <c r="K53" i="1"/>
  <c r="M53" i="1"/>
  <c r="O53" i="1"/>
  <c r="G54" i="1"/>
  <c r="I54" i="1"/>
  <c r="K54" i="1"/>
  <c r="M54" i="1"/>
  <c r="O54" i="1"/>
  <c r="M55" i="1"/>
  <c r="E54" i="1"/>
  <c r="E53" i="1"/>
  <c r="E52" i="1"/>
  <c r="E51" i="1"/>
  <c r="E50" i="1"/>
  <c r="E49" i="1"/>
  <c r="E47" i="1"/>
  <c r="E42" i="1"/>
  <c r="E39" i="1"/>
  <c r="C13" i="1"/>
  <c r="C7" i="1"/>
  <c r="A2" i="1"/>
  <c r="D44" i="1"/>
  <c r="B51" i="1"/>
  <c r="B52" i="1"/>
  <c r="B55" i="1"/>
  <c r="B54" i="1"/>
  <c r="B53" i="1"/>
  <c r="B50" i="1"/>
  <c r="C26" i="1" s="1"/>
  <c r="B46" i="1"/>
  <c r="B39" i="1" s="1"/>
  <c r="B49" i="1"/>
  <c r="A23" i="1" s="1"/>
  <c r="B47" i="1"/>
  <c r="E20" i="1"/>
  <c r="E22" i="1" s="1"/>
  <c r="D20" i="1"/>
  <c r="D22" i="1" s="1"/>
  <c r="B35" i="1"/>
  <c r="C9" i="1"/>
  <c r="D9" i="1"/>
  <c r="E9" i="1"/>
  <c r="E7" i="1"/>
  <c r="D7" i="1"/>
  <c r="E18" i="1"/>
  <c r="D18" i="1"/>
  <c r="E15" i="1"/>
  <c r="D15" i="1"/>
  <c r="E14" i="1"/>
  <c r="D14" i="1"/>
  <c r="E13" i="1"/>
  <c r="D13" i="1"/>
  <c r="E12" i="1"/>
  <c r="D12" i="1"/>
  <c r="E11" i="1"/>
  <c r="D11" i="1"/>
  <c r="E10" i="1"/>
  <c r="D10" i="1"/>
  <c r="C18" i="1"/>
  <c r="C11" i="1"/>
  <c r="C12" i="1"/>
  <c r="C14" i="1"/>
  <c r="C15" i="1"/>
  <c r="C10" i="1"/>
  <c r="E40" i="1" l="1"/>
  <c r="Y43" i="1"/>
  <c r="Q40" i="1"/>
  <c r="Y39" i="1"/>
  <c r="O40" i="1"/>
  <c r="W40" i="1"/>
  <c r="B22" i="1"/>
  <c r="B26" i="1"/>
  <c r="A24" i="1"/>
  <c r="E26" i="1"/>
  <c r="E27" i="1" s="1"/>
  <c r="B43" i="1"/>
  <c r="B40" i="1"/>
  <c r="D26" i="1"/>
  <c r="D27" i="1" s="1"/>
  <c r="B42" i="1"/>
  <c r="E2" i="1" s="1"/>
  <c r="B27" i="1" l="1"/>
  <c r="F2" i="1"/>
  <c r="C22" i="1"/>
  <c r="C27" i="1" s="1"/>
  <c r="B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 Trace</author>
    <author>James</author>
    <author>Derrick</author>
  </authors>
  <commentList>
    <comment ref="B19" authorId="0" shapeId="0" xr:uid="{00000000-0006-0000-0000-000001000000}">
      <text>
        <r>
          <rPr>
            <sz val="9"/>
            <color indexed="8"/>
            <rFont val="Arial"/>
            <family val="2"/>
          </rPr>
          <t xml:space="preserve">Entre your CSA (Cycling South Africa) given ID number, if you know what it is.
</t>
        </r>
      </text>
    </comment>
    <comment ref="B20" authorId="1" shapeId="0" xr:uid="{00000000-0006-0000-0000-000002000000}">
      <text>
        <r>
          <rPr>
            <sz val="8"/>
            <color indexed="8"/>
            <rFont val="Tahoma"/>
            <family val="2"/>
          </rPr>
          <t>Please enter todays date
i.e. The date you are joining JMBC and made payment.
NB: this controls the fees.</t>
        </r>
      </text>
    </comment>
    <comment ref="B21" authorId="1" shapeId="0" xr:uid="{00000000-0006-0000-0000-000003000000}">
      <text>
        <r>
          <rPr>
            <sz val="8"/>
            <color indexed="8"/>
            <rFont val="Tahoma"/>
            <family val="2"/>
          </rPr>
          <t>LIFE members are those who have been formally granted life membership by JMBC committee.</t>
        </r>
      </text>
    </comment>
    <comment ref="B25" authorId="1" shapeId="0" xr:uid="{00000000-0006-0000-0000-000004000000}">
      <text>
        <r>
          <rPr>
            <sz val="8"/>
            <color indexed="8"/>
            <rFont val="Tahoma"/>
            <family val="2"/>
          </rPr>
          <t xml:space="preserve">List in order as above:        S - Small,  M - Medium,
</t>
        </r>
        <r>
          <rPr>
            <sz val="8"/>
            <color indexed="8"/>
            <rFont val="Tahoma"/>
            <family val="2"/>
          </rPr>
          <t>L - Large, XL - Extra Large.</t>
        </r>
      </text>
    </comment>
    <comment ref="C25" authorId="1" shapeId="0" xr:uid="{00000000-0006-0000-0000-000005000000}">
      <text>
        <r>
          <rPr>
            <sz val="8"/>
            <color indexed="81"/>
            <rFont val="Tahoma"/>
            <family val="2"/>
          </rPr>
          <t>S - Small,  M - Medium,
L - Large, XL - Extra Large,
etc.</t>
        </r>
      </text>
    </comment>
    <comment ref="D25" authorId="1" shapeId="0" xr:uid="{00000000-0006-0000-0000-000006000000}">
      <text>
        <r>
          <rPr>
            <sz val="8"/>
            <color indexed="81"/>
            <rFont val="Tahoma"/>
            <family val="2"/>
          </rPr>
          <t xml:space="preserve">S - Small,  M - Medium,
L - Large, XL - Extra Large,
etc.
</t>
        </r>
      </text>
    </comment>
    <comment ref="E25" authorId="1" shapeId="0" xr:uid="{00000000-0006-0000-0000-000007000000}">
      <text>
        <r>
          <rPr>
            <sz val="8"/>
            <color indexed="81"/>
            <rFont val="Tahoma"/>
            <family val="2"/>
          </rPr>
          <t xml:space="preserve">S - Small,  M - Medium,
L - Large, XL - Extra Large,
etc.
</t>
        </r>
      </text>
    </comment>
    <comment ref="B41" authorId="2" shapeId="0" xr:uid="{00000000-0006-0000-0000-000008000000}">
      <text>
        <r>
          <rPr>
            <b/>
            <sz val="9"/>
            <color indexed="81"/>
            <rFont val="Tahoma"/>
            <family val="2"/>
          </rPr>
          <t>Derrick:</t>
        </r>
        <r>
          <rPr>
            <sz val="9"/>
            <color indexed="81"/>
            <rFont val="Tahoma"/>
            <family val="2"/>
          </rPr>
          <t xml:space="preserve">
Update dates for new year application</t>
        </r>
      </text>
    </comment>
    <comment ref="B44" authorId="2" shapeId="0" xr:uid="{00000000-0006-0000-0000-000009000000}">
      <text>
        <r>
          <rPr>
            <b/>
            <sz val="9"/>
            <color indexed="81"/>
            <rFont val="Tahoma"/>
            <family val="2"/>
          </rPr>
          <t>Derrick:</t>
        </r>
        <r>
          <rPr>
            <sz val="9"/>
            <color indexed="81"/>
            <rFont val="Tahoma"/>
            <family val="2"/>
          </rPr>
          <t xml:space="preserve">
Update dates for new year application</t>
        </r>
      </text>
    </comment>
    <comment ref="B45" authorId="2" shapeId="0" xr:uid="{00000000-0006-0000-0000-00000A000000}">
      <text>
        <r>
          <rPr>
            <b/>
            <sz val="9"/>
            <color indexed="81"/>
            <rFont val="Tahoma"/>
            <family val="2"/>
          </rPr>
          <t>Derrick:</t>
        </r>
        <r>
          <rPr>
            <sz val="9"/>
            <color indexed="81"/>
            <rFont val="Tahoma"/>
            <family val="2"/>
          </rPr>
          <t xml:space="preserve">
Update dates for new year application</t>
        </r>
      </text>
    </comment>
  </commentList>
</comments>
</file>

<file path=xl/sharedStrings.xml><?xml version="1.0" encoding="utf-8"?>
<sst xmlns="http://schemas.openxmlformats.org/spreadsheetml/2006/main" count="92" uniqueCount="69">
  <si>
    <t>Surname:</t>
  </si>
  <si>
    <t>First Names:</t>
  </si>
  <si>
    <t>line2</t>
  </si>
  <si>
    <t>line3</t>
  </si>
  <si>
    <t>line4</t>
  </si>
  <si>
    <t>line5</t>
  </si>
  <si>
    <t>Post Code:</t>
  </si>
  <si>
    <t>mobile</t>
  </si>
  <si>
    <t>(include code) landline</t>
  </si>
  <si>
    <t>Membership Type:</t>
  </si>
  <si>
    <t>Primary</t>
  </si>
  <si>
    <t>Family</t>
  </si>
  <si>
    <r>
      <t xml:space="preserve">Sizes:  </t>
    </r>
    <r>
      <rPr>
        <i/>
        <sz val="8"/>
        <rFont val="Arial"/>
        <family val="2"/>
      </rPr>
      <t>S, M, L, XL, 2XL, 3XL</t>
    </r>
  </si>
  <si>
    <t>Family Member 2</t>
  </si>
  <si>
    <t>Family Member 3</t>
  </si>
  <si>
    <t>Family Member 4</t>
  </si>
  <si>
    <t>Primary Member</t>
  </si>
  <si>
    <t>Banking Details:</t>
  </si>
  <si>
    <t>FNB</t>
  </si>
  <si>
    <t>Branch:</t>
  </si>
  <si>
    <t>Randburg</t>
  </si>
  <si>
    <t>Branch Code:</t>
  </si>
  <si>
    <t>Account Number:</t>
  </si>
  <si>
    <t>TOTAL DUE:</t>
  </si>
  <si>
    <t>Bank:</t>
  </si>
  <si>
    <t>JMBC</t>
  </si>
  <si>
    <r>
      <t>Date of Birth:</t>
    </r>
    <r>
      <rPr>
        <sz val="8"/>
        <rFont val="Arial"/>
        <family val="2"/>
      </rPr>
      <t xml:space="preserve">     yyyy/mm/dd</t>
    </r>
  </si>
  <si>
    <r>
      <t>Contact Details:</t>
    </r>
    <r>
      <rPr>
        <sz val="10"/>
        <rFont val="Arial"/>
        <family val="2"/>
      </rPr>
      <t xml:space="preserve">     </t>
    </r>
    <r>
      <rPr>
        <i/>
        <sz val="10"/>
        <rFont val="Arial"/>
        <family val="2"/>
      </rPr>
      <t>e-mail</t>
    </r>
  </si>
  <si>
    <t>chairman@jmbc.org.za</t>
  </si>
  <si>
    <r>
      <t xml:space="preserve">CSA ID:             </t>
    </r>
    <r>
      <rPr>
        <sz val="10"/>
        <rFont val="Arial"/>
        <family val="2"/>
      </rPr>
      <t xml:space="preserve">  </t>
    </r>
    <r>
      <rPr>
        <sz val="8"/>
        <rFont val="Arial"/>
        <family val="2"/>
      </rPr>
      <t>if known</t>
    </r>
  </si>
  <si>
    <t>Primary Half year</t>
  </si>
  <si>
    <t>Primary Full year</t>
  </si>
  <si>
    <t>Family Full year</t>
  </si>
  <si>
    <t>Family Half year</t>
  </si>
  <si>
    <t>CGC affiliation fee</t>
  </si>
  <si>
    <t>Recipient Reference:</t>
  </si>
  <si>
    <t>Membership yearly fee:</t>
  </si>
  <si>
    <t>Price:</t>
  </si>
  <si>
    <t>Members Total:</t>
  </si>
  <si>
    <t>Inc %</t>
  </si>
  <si>
    <t>Recreational License</t>
  </si>
  <si>
    <t>Full Racing License</t>
  </si>
  <si>
    <t>Excel file *.xls is preferred</t>
  </si>
  <si>
    <t>JMBC Arm Warmers</t>
  </si>
  <si>
    <t>JMBC Long T-shirt</t>
  </si>
  <si>
    <t>JMBC Short T-shirt</t>
  </si>
  <si>
    <t>JMBC Cycling Shirts</t>
  </si>
  <si>
    <t>This years club fees</t>
  </si>
  <si>
    <r>
      <t>Todays Date:</t>
    </r>
    <r>
      <rPr>
        <sz val="10"/>
        <rFont val="Arial"/>
        <family val="2"/>
      </rPr>
      <t xml:space="preserve">   </t>
    </r>
    <r>
      <rPr>
        <i/>
        <sz val="8"/>
        <rFont val="Arial"/>
        <family val="2"/>
      </rPr>
      <t>yyyy/mm/dd</t>
    </r>
  </si>
  <si>
    <t>JMBC Buffs</t>
  </si>
  <si>
    <t>JMBC Socks</t>
  </si>
  <si>
    <t>Limited Edition Shirts</t>
  </si>
  <si>
    <r>
      <t>Address:</t>
    </r>
    <r>
      <rPr>
        <sz val="10"/>
        <rFont val="Arial"/>
        <family val="2"/>
      </rPr>
      <t xml:space="preserve">                        </t>
    </r>
    <r>
      <rPr>
        <i/>
        <sz val="10"/>
        <rFont val="Arial"/>
        <family val="2"/>
      </rPr>
      <t>line1</t>
    </r>
  </si>
  <si>
    <r>
      <t xml:space="preserve">Complete in full, save, make payment, then e-mail excel file + proof of payment to   </t>
    </r>
    <r>
      <rPr>
        <sz val="8"/>
        <rFont val="Wingdings"/>
        <charset val="2"/>
      </rPr>
      <t></t>
    </r>
  </si>
  <si>
    <t>Enter Quantity</t>
  </si>
  <si>
    <t>Enter Sizes</t>
  </si>
  <si>
    <t>Data Validation start B20</t>
  </si>
  <si>
    <t>Data Validation end B20</t>
  </si>
  <si>
    <t>Half year Date B20</t>
  </si>
  <si>
    <t>MEMBERS INDEMNITY FORM</t>
  </si>
  <si>
    <t>ASSUMPTION OF RISK AGREEMENT/INDEMNITY</t>
  </si>
  <si>
    <t xml:space="preserve"> I, the undersigned, do hereby on behalf of myself, my heirs, successors and assign, together with any minor children who may be  accompanying me: </t>
  </si>
  <si>
    <t>acknowledge the inherent dangers in participating in the activities provided by the JMBC and that any participation in the activities promoted by the JMBC is voluntary and undertaken with a full appreciation of the risk involved.</t>
  </si>
  <si>
    <t>do hereby specifically waive my rights to all or any claims, of whatsoever nature and however arising, against the JMBC, their associates, employees, fellow trainees, servants and any other persons connected, whether directly or indirectly, with any of the aforementioned parties, for damages suffered or loss sustained by me arising out of any cause whatsoever whilst participating in activities provided for or organised by the JMBC, including and without limiting the generality of the foregoing, all and any claims for damage and loss arising from accident or injury, loss of life, illness, infection, damage, damage to or loss of property, whether or not such event arising out of negligence, including gross negligence, of the parties aforementioned.</t>
  </si>
  <si>
    <t>indemnify the JMBC, their associates, employees, fellow trainees, servants and any other person connected, whether directly or indirectly with any of the aforementioned parties, against all and any claims which may be made arising out of any loss or damage to my property of person (including loss of life) in any course or activity organised by the JMBC, from whatsoever cause and however arising, including without limiting the generality of the forgoing the negligence, including gross negligence of any of the aforementioned parties.</t>
  </si>
  <si>
    <t>xx</t>
  </si>
  <si>
    <t>Revision date: 2023/01/01</t>
  </si>
  <si>
    <t xml:space="preserve">Full Year (Jan-Dec 2024) </t>
  </si>
  <si>
    <t xml:space="preserve">Half Year (Jul-Dec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</si>
</sst>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quot;R&quot;\ #,##0.00"/>
    <numFmt numFmtId="166" formatCode="[$-F800]dddd\,\ mmmm\ dd\,\ yyyy"/>
    <numFmt numFmtId="167" formatCode="&quot;R&quot;#,##0;[Red]&quot;R&quot;#,##0"/>
  </numFmts>
  <fonts count="37" x14ac:knownFonts="1">
    <font>
      <sz val="10"/>
      <name val="Arial"/>
    </font>
    <font>
      <sz val="10"/>
      <name val="Arial"/>
      <family val="2"/>
    </font>
    <font>
      <i/>
      <sz val="10"/>
      <name val="Arial"/>
      <family val="2"/>
    </font>
    <font>
      <i/>
      <sz val="8"/>
      <name val="Arial"/>
      <family val="2"/>
    </font>
    <font>
      <u/>
      <sz val="10"/>
      <color indexed="12"/>
      <name val="Arial"/>
      <family val="2"/>
    </font>
    <font>
      <sz val="8"/>
      <name val="Arial"/>
      <family val="2"/>
    </font>
    <font>
      <sz val="10"/>
      <color indexed="12"/>
      <name val="Arial"/>
      <family val="2"/>
    </font>
    <font>
      <sz val="10"/>
      <name val="Arial"/>
      <family val="2"/>
    </font>
    <font>
      <b/>
      <sz val="10"/>
      <name val="Arial"/>
      <family val="2"/>
    </font>
    <font>
      <b/>
      <sz val="12"/>
      <name val="Arial"/>
      <family val="2"/>
    </font>
    <font>
      <sz val="8"/>
      <color indexed="81"/>
      <name val="Tahoma"/>
      <family val="2"/>
    </font>
    <font>
      <b/>
      <sz val="10"/>
      <color indexed="10"/>
      <name val="Arial"/>
      <family val="2"/>
    </font>
    <font>
      <sz val="10"/>
      <color indexed="48"/>
      <name val="Arial"/>
      <family val="2"/>
    </font>
    <font>
      <sz val="10"/>
      <color indexed="48"/>
      <name val="Arial"/>
      <family val="2"/>
    </font>
    <font>
      <sz val="9"/>
      <color indexed="55"/>
      <name val="Arial"/>
      <family val="2"/>
    </font>
    <font>
      <sz val="10"/>
      <color indexed="12"/>
      <name val="Arial"/>
      <family val="2"/>
    </font>
    <font>
      <sz val="8"/>
      <color indexed="8"/>
      <name val="Tahoma"/>
      <family val="2"/>
    </font>
    <font>
      <sz val="9"/>
      <color indexed="8"/>
      <name val="Arial"/>
      <family val="2"/>
    </font>
    <font>
      <sz val="9"/>
      <name val="Arial"/>
      <family val="2"/>
    </font>
    <font>
      <sz val="10"/>
      <color rgb="FF0000FF"/>
      <name val="Arial"/>
      <family val="2"/>
    </font>
    <font>
      <sz val="10"/>
      <color rgb="FFFF0000"/>
      <name val="Arial"/>
      <family val="2"/>
    </font>
    <font>
      <b/>
      <sz val="10"/>
      <color rgb="FF0000FF"/>
      <name val="Arial"/>
      <family val="2"/>
    </font>
    <font>
      <sz val="9"/>
      <color indexed="81"/>
      <name val="Tahoma"/>
      <family val="2"/>
    </font>
    <font>
      <b/>
      <sz val="9"/>
      <color indexed="81"/>
      <name val="Tahoma"/>
      <family val="2"/>
    </font>
    <font>
      <b/>
      <sz val="8"/>
      <color theme="0"/>
      <name val="Arial"/>
      <family val="2"/>
    </font>
    <font>
      <b/>
      <i/>
      <sz val="8"/>
      <color indexed="10"/>
      <name val="Arial"/>
      <family val="2"/>
    </font>
    <font>
      <sz val="8"/>
      <name val="Wingdings"/>
      <charset val="2"/>
    </font>
    <font>
      <b/>
      <u/>
      <sz val="8"/>
      <color indexed="12"/>
      <name val="Arial"/>
      <family val="2"/>
    </font>
    <font>
      <sz val="10"/>
      <color theme="0"/>
      <name val="Arial"/>
      <family val="2"/>
    </font>
    <font>
      <b/>
      <sz val="10"/>
      <color theme="0"/>
      <name val="Arial"/>
      <family val="2"/>
    </font>
    <font>
      <sz val="12"/>
      <color rgb="FF000000"/>
      <name val="Arial"/>
      <family val="2"/>
    </font>
    <font>
      <sz val="10"/>
      <color rgb="FF000000"/>
      <name val="Arial"/>
      <family val="2"/>
    </font>
    <font>
      <b/>
      <sz val="12"/>
      <color rgb="FF000000"/>
      <name val="Arial"/>
      <family val="2"/>
    </font>
    <font>
      <sz val="12"/>
      <name val="Arial"/>
      <family val="2"/>
    </font>
    <font>
      <b/>
      <u/>
      <sz val="12"/>
      <color rgb="FF000000"/>
      <name val="Arial"/>
      <family val="2"/>
    </font>
    <font>
      <sz val="20"/>
      <name val="Arial"/>
      <family val="2"/>
    </font>
    <font>
      <b/>
      <sz val="20"/>
      <color rgb="FF000000"/>
      <name val="Arial"/>
      <family val="2"/>
    </font>
  </fonts>
  <fills count="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rgb="FF00B0F0"/>
        <bgColor indexed="64"/>
      </patternFill>
    </fill>
    <fill>
      <patternFill patternType="solid">
        <fgColor rgb="FFFFFFFF"/>
        <bgColor rgb="FFFFFFFF"/>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98">
    <xf numFmtId="0" fontId="0" fillId="0" borderId="0" xfId="0"/>
    <xf numFmtId="0" fontId="2" fillId="0" borderId="1" xfId="0" applyFont="1" applyBorder="1" applyAlignment="1">
      <alignment horizontal="right"/>
    </xf>
    <xf numFmtId="0" fontId="7" fillId="0" borderId="1" xfId="0" applyFont="1" applyBorder="1"/>
    <xf numFmtId="0" fontId="0" fillId="2" borderId="2" xfId="0" applyFill="1" applyBorder="1"/>
    <xf numFmtId="0" fontId="0" fillId="2" borderId="3" xfId="0" applyFill="1" applyBorder="1"/>
    <xf numFmtId="0" fontId="7" fillId="2" borderId="4" xfId="0" applyFont="1" applyFill="1" applyBorder="1" applyAlignment="1">
      <alignment vertical="top"/>
    </xf>
    <xf numFmtId="0" fontId="7" fillId="2" borderId="5" xfId="0" applyFont="1" applyFill="1" applyBorder="1" applyAlignment="1">
      <alignment vertical="top"/>
    </xf>
    <xf numFmtId="165" fontId="0" fillId="2" borderId="4" xfId="0" applyNumberFormat="1" applyFill="1" applyBorder="1"/>
    <xf numFmtId="165" fontId="0" fillId="2" borderId="5" xfId="0" applyNumberFormat="1" applyFill="1" applyBorder="1"/>
    <xf numFmtId="0" fontId="8" fillId="3" borderId="6" xfId="0" applyFont="1" applyFill="1" applyBorder="1"/>
    <xf numFmtId="165" fontId="0" fillId="3" borderId="4" xfId="0" applyNumberFormat="1" applyFill="1" applyBorder="1"/>
    <xf numFmtId="0" fontId="8" fillId="0" borderId="7" xfId="0" applyFont="1" applyBorder="1"/>
    <xf numFmtId="0" fontId="8" fillId="0" borderId="1" xfId="0" applyFont="1" applyBorder="1"/>
    <xf numFmtId="0" fontId="8" fillId="0" borderId="1" xfId="0" applyFont="1" applyBorder="1" applyAlignment="1">
      <alignment horizontal="left"/>
    </xf>
    <xf numFmtId="49" fontId="6" fillId="3" borderId="4" xfId="0" applyNumberFormat="1" applyFont="1" applyFill="1" applyBorder="1" applyProtection="1">
      <protection locked="0"/>
    </xf>
    <xf numFmtId="49" fontId="6" fillId="2" borderId="4" xfId="0" applyNumberFormat="1" applyFont="1" applyFill="1" applyBorder="1" applyProtection="1">
      <protection locked="0"/>
    </xf>
    <xf numFmtId="49" fontId="6" fillId="2" borderId="5" xfId="0" applyNumberFormat="1" applyFont="1" applyFill="1" applyBorder="1" applyProtection="1">
      <protection locked="0"/>
    </xf>
    <xf numFmtId="0" fontId="6" fillId="2" borderId="4" xfId="0" applyFont="1" applyFill="1" applyBorder="1" applyProtection="1">
      <protection locked="0"/>
    </xf>
    <xf numFmtId="0" fontId="6" fillId="2" borderId="5" xfId="0" applyFont="1" applyFill="1" applyBorder="1" applyProtection="1">
      <protection locked="0"/>
    </xf>
    <xf numFmtId="164" fontId="6" fillId="3" borderId="4" xfId="0" applyNumberFormat="1" applyFont="1" applyFill="1" applyBorder="1" applyAlignment="1" applyProtection="1">
      <alignment horizontal="left"/>
      <protection locked="0"/>
    </xf>
    <xf numFmtId="165" fontId="9" fillId="4" borderId="8" xfId="0" applyNumberFormat="1" applyFont="1" applyFill="1" applyBorder="1"/>
    <xf numFmtId="0" fontId="0" fillId="4" borderId="1" xfId="0" applyFill="1" applyBorder="1"/>
    <xf numFmtId="0" fontId="0" fillId="4" borderId="5" xfId="0" applyFill="1" applyBorder="1" applyAlignment="1">
      <alignment horizontal="center"/>
    </xf>
    <xf numFmtId="0" fontId="0" fillId="4" borderId="9" xfId="0" applyFill="1" applyBorder="1"/>
    <xf numFmtId="0" fontId="9" fillId="4" borderId="10" xfId="0" applyFont="1" applyFill="1" applyBorder="1" applyAlignment="1">
      <alignment horizontal="right"/>
    </xf>
    <xf numFmtId="165" fontId="7" fillId="4" borderId="11" xfId="0" applyNumberFormat="1" applyFont="1" applyFill="1" applyBorder="1" applyAlignment="1">
      <alignment horizontal="center"/>
    </xf>
    <xf numFmtId="165" fontId="0" fillId="3" borderId="12" xfId="0" applyNumberFormat="1" applyFill="1" applyBorder="1"/>
    <xf numFmtId="165" fontId="0" fillId="2" borderId="12" xfId="0" applyNumberFormat="1" applyFill="1" applyBorder="1"/>
    <xf numFmtId="165" fontId="0" fillId="2" borderId="13" xfId="0" applyNumberFormat="1" applyFill="1" applyBorder="1"/>
    <xf numFmtId="165" fontId="0" fillId="3" borderId="2" xfId="0" applyNumberFormat="1" applyFill="1" applyBorder="1"/>
    <xf numFmtId="165" fontId="0" fillId="2" borderId="2" xfId="0" applyNumberFormat="1" applyFill="1" applyBorder="1"/>
    <xf numFmtId="165" fontId="0" fillId="2" borderId="3" xfId="0" applyNumberFormat="1" applyFill="1" applyBorder="1"/>
    <xf numFmtId="0" fontId="6" fillId="0" borderId="0" xfId="0" applyFont="1"/>
    <xf numFmtId="0" fontId="1" fillId="4" borderId="14" xfId="0" applyFont="1" applyFill="1" applyBorder="1" applyAlignment="1" applyProtection="1">
      <alignment horizontal="center"/>
      <protection locked="0"/>
    </xf>
    <xf numFmtId="0" fontId="11" fillId="0" borderId="0" xfId="0" applyFont="1" applyAlignment="1">
      <alignment horizontal="center"/>
    </xf>
    <xf numFmtId="164" fontId="12" fillId="3" borderId="4" xfId="0" applyNumberFormat="1" applyFont="1" applyFill="1" applyBorder="1" applyAlignment="1" applyProtection="1">
      <alignment horizontal="left"/>
      <protection locked="0"/>
    </xf>
    <xf numFmtId="0" fontId="12" fillId="2" borderId="4" xfId="0" applyFont="1" applyFill="1" applyBorder="1" applyProtection="1">
      <protection locked="0"/>
    </xf>
    <xf numFmtId="164" fontId="12" fillId="2" borderId="4" xfId="0" applyNumberFormat="1" applyFont="1" applyFill="1" applyBorder="1" applyAlignment="1" applyProtection="1">
      <alignment horizontal="left"/>
      <protection locked="0"/>
    </xf>
    <xf numFmtId="164" fontId="12" fillId="2" borderId="5" xfId="0" applyNumberFormat="1" applyFont="1" applyFill="1" applyBorder="1" applyAlignment="1" applyProtection="1">
      <alignment horizontal="left"/>
      <protection locked="0"/>
    </xf>
    <xf numFmtId="0" fontId="12" fillId="2" borderId="5" xfId="0" applyFont="1" applyFill="1" applyBorder="1" applyProtection="1">
      <protection locked="0"/>
    </xf>
    <xf numFmtId="0" fontId="13" fillId="3" borderId="4" xfId="0" applyFont="1" applyFill="1" applyBorder="1" applyAlignment="1" applyProtection="1">
      <alignment vertical="top"/>
      <protection locked="0"/>
    </xf>
    <xf numFmtId="0" fontId="6" fillId="3" borderId="4"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14" fillId="0" borderId="15" xfId="0" applyFont="1" applyBorder="1"/>
    <xf numFmtId="0" fontId="7" fillId="0" borderId="0" xfId="0" applyFont="1"/>
    <xf numFmtId="49" fontId="15" fillId="3" borderId="4" xfId="0" applyNumberFormat="1" applyFont="1" applyFill="1" applyBorder="1" applyProtection="1">
      <protection locked="0"/>
    </xf>
    <xf numFmtId="166" fontId="0" fillId="0" borderId="0" xfId="0" applyNumberFormat="1"/>
    <xf numFmtId="14" fontId="6" fillId="0" borderId="0" xfId="0" applyNumberFormat="1" applyFont="1"/>
    <xf numFmtId="0" fontId="19" fillId="0" borderId="0" xfId="0" applyFont="1"/>
    <xf numFmtId="0" fontId="0" fillId="0" borderId="1" xfId="0" applyBorder="1" applyAlignment="1">
      <alignment horizontal="right"/>
    </xf>
    <xf numFmtId="0" fontId="0" fillId="0" borderId="17" xfId="0" applyBorder="1" applyAlignment="1">
      <alignment horizontal="right"/>
    </xf>
    <xf numFmtId="0" fontId="0" fillId="0" borderId="6" xfId="0" applyBorder="1" applyAlignment="1">
      <alignment horizontal="right"/>
    </xf>
    <xf numFmtId="9" fontId="0" fillId="0" borderId="0" xfId="2" applyFont="1"/>
    <xf numFmtId="0" fontId="8" fillId="0" borderId="0" xfId="0" applyFont="1" applyAlignment="1">
      <alignment horizontal="center"/>
    </xf>
    <xf numFmtId="14" fontId="19" fillId="0" borderId="0" xfId="0" applyNumberFormat="1" applyFont="1"/>
    <xf numFmtId="0" fontId="20" fillId="0" borderId="0" xfId="0" applyFont="1"/>
    <xf numFmtId="0" fontId="0" fillId="0" borderId="0" xfId="0" applyAlignment="1">
      <alignment horizontal="right"/>
    </xf>
    <xf numFmtId="0" fontId="21" fillId="0" borderId="0" xfId="0" applyFont="1" applyAlignment="1">
      <alignment horizontal="center"/>
    </xf>
    <xf numFmtId="167" fontId="0" fillId="0" borderId="0" xfId="0" applyNumberFormat="1"/>
    <xf numFmtId="167" fontId="6" fillId="0" borderId="0" xfId="0" applyNumberFormat="1" applyFont="1"/>
    <xf numFmtId="0" fontId="7" fillId="0" borderId="1" xfId="0" applyFont="1" applyBorder="1" applyAlignment="1">
      <alignment horizontal="right"/>
    </xf>
    <xf numFmtId="49" fontId="6" fillId="0" borderId="0" xfId="0" applyNumberFormat="1" applyFont="1" applyProtection="1">
      <protection locked="0"/>
    </xf>
    <xf numFmtId="0" fontId="12" fillId="0" borderId="0" xfId="0" applyFont="1" applyProtection="1">
      <protection locked="0"/>
    </xf>
    <xf numFmtId="164" fontId="12" fillId="0" borderId="0" xfId="0" applyNumberFormat="1" applyFont="1" applyAlignment="1" applyProtection="1">
      <alignment horizontal="left"/>
      <protection locked="0"/>
    </xf>
    <xf numFmtId="0" fontId="6" fillId="0" borderId="0" xfId="0" applyFont="1" applyProtection="1">
      <protection locked="0"/>
    </xf>
    <xf numFmtId="0" fontId="7" fillId="0" borderId="0" xfId="0" applyFont="1" applyAlignment="1">
      <alignment vertical="top"/>
    </xf>
    <xf numFmtId="165" fontId="0" fillId="0" borderId="0" xfId="0" applyNumberFormat="1"/>
    <xf numFmtId="0" fontId="6" fillId="0" borderId="0" xfId="0" applyFont="1" applyAlignment="1" applyProtection="1">
      <alignment horizontal="center"/>
      <protection locked="0"/>
    </xf>
    <xf numFmtId="49" fontId="6" fillId="3" borderId="16" xfId="0" applyNumberFormat="1" applyFont="1" applyFill="1" applyBorder="1" applyProtection="1">
      <protection locked="0"/>
    </xf>
    <xf numFmtId="49" fontId="4" fillId="3" borderId="4" xfId="1" applyNumberFormat="1" applyFill="1" applyBorder="1" applyAlignment="1" applyProtection="1">
      <protection locked="0"/>
    </xf>
    <xf numFmtId="0" fontId="18" fillId="0" borderId="25" xfId="0" applyFont="1" applyBorder="1" applyAlignment="1">
      <alignment horizontal="center" wrapText="1" shrinkToFit="1"/>
    </xf>
    <xf numFmtId="0" fontId="18" fillId="0" borderId="15" xfId="0" applyFont="1" applyBorder="1" applyAlignment="1">
      <alignment horizontal="center" wrapText="1"/>
    </xf>
    <xf numFmtId="0" fontId="24" fillId="5" borderId="22" xfId="0" applyFont="1" applyFill="1" applyBorder="1" applyAlignment="1">
      <alignment horizontal="center" wrapText="1" shrinkToFit="1"/>
    </xf>
    <xf numFmtId="0" fontId="24" fillId="5" borderId="23" xfId="0" applyFont="1" applyFill="1" applyBorder="1" applyAlignment="1">
      <alignment horizontal="center" wrapText="1" shrinkToFit="1"/>
    </xf>
    <xf numFmtId="0" fontId="5" fillId="0" borderId="20" xfId="0" applyFont="1" applyBorder="1" applyAlignment="1">
      <alignment horizontal="center"/>
    </xf>
    <xf numFmtId="0" fontId="27" fillId="0" borderId="19" xfId="1" applyFont="1" applyFill="1" applyBorder="1" applyAlignment="1" applyProtection="1">
      <protection locked="0"/>
    </xf>
    <xf numFmtId="0" fontId="28" fillId="5" borderId="21" xfId="0" applyFont="1" applyFill="1" applyBorder="1"/>
    <xf numFmtId="0" fontId="28" fillId="5" borderId="22" xfId="0" applyFont="1" applyFill="1" applyBorder="1"/>
    <xf numFmtId="9" fontId="19" fillId="0" borderId="0" xfId="2" applyFont="1"/>
    <xf numFmtId="0" fontId="1" fillId="6" borderId="0" xfId="0" applyFont="1" applyFill="1"/>
    <xf numFmtId="0" fontId="1" fillId="0" borderId="0" xfId="0" applyFont="1"/>
    <xf numFmtId="0" fontId="31" fillId="6" borderId="0" xfId="0" applyFont="1" applyFill="1"/>
    <xf numFmtId="0" fontId="1" fillId="0" borderId="0" xfId="0" applyFont="1" applyAlignment="1">
      <alignment horizontal="center"/>
    </xf>
    <xf numFmtId="0" fontId="31" fillId="6" borderId="0" xfId="0" applyFont="1" applyFill="1" applyAlignment="1">
      <alignment horizontal="center" vertical="top"/>
    </xf>
    <xf numFmtId="0" fontId="33" fillId="0" borderId="0" xfId="0" applyFont="1"/>
    <xf numFmtId="0" fontId="30" fillId="0" borderId="0" xfId="0" applyFont="1"/>
    <xf numFmtId="0" fontId="25" fillId="0" borderId="18" xfId="0" applyFont="1" applyBorder="1" applyAlignment="1">
      <alignment horizontal="center"/>
    </xf>
    <xf numFmtId="0" fontId="25" fillId="0" borderId="19" xfId="0" applyFont="1" applyBorder="1" applyAlignment="1">
      <alignment horizontal="center"/>
    </xf>
    <xf numFmtId="0" fontId="29" fillId="5" borderId="24" xfId="0" applyFont="1" applyFill="1" applyBorder="1" applyAlignment="1">
      <alignment horizontal="center" wrapText="1"/>
    </xf>
    <xf numFmtId="0" fontId="29" fillId="5" borderId="25" xfId="0" applyFont="1" applyFill="1" applyBorder="1" applyAlignment="1">
      <alignment horizontal="center" wrapText="1"/>
    </xf>
    <xf numFmtId="0" fontId="31" fillId="0" borderId="0" xfId="0" applyFont="1" applyAlignment="1">
      <alignment vertical="top" wrapText="1"/>
    </xf>
    <xf numFmtId="0" fontId="1" fillId="0" borderId="0" xfId="0" applyFont="1"/>
    <xf numFmtId="0" fontId="36" fillId="0" borderId="0" xfId="0" applyFont="1" applyAlignment="1">
      <alignment horizontal="center"/>
    </xf>
    <xf numFmtId="0" fontId="35" fillId="0" borderId="0" xfId="0" applyFont="1"/>
    <xf numFmtId="0" fontId="32" fillId="0" borderId="0" xfId="0" applyFont="1" applyAlignment="1">
      <alignment horizontal="center"/>
    </xf>
    <xf numFmtId="0" fontId="33" fillId="0" borderId="0" xfId="0" applyFont="1"/>
    <xf numFmtId="0" fontId="34" fillId="0" borderId="0" xfId="0" applyFont="1" applyAlignment="1">
      <alignment horizontal="center"/>
    </xf>
  </cellXfs>
  <cellStyles count="3">
    <cellStyle name="Hyperlink" xfId="1" builtinId="8"/>
    <cellStyle name="Normal" xfId="0" builtinId="0"/>
    <cellStyle name="Percent" xfId="2" builtinId="5"/>
  </cellStyles>
  <dxfs count="2">
    <dxf>
      <fill>
        <patternFill>
          <bgColor indexed="45"/>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57786</xdr:colOff>
      <xdr:row>28</xdr:row>
      <xdr:rowOff>12065</xdr:rowOff>
    </xdr:from>
    <xdr:to>
      <xdr:col>4</xdr:col>
      <xdr:colOff>1348740</xdr:colOff>
      <xdr:row>34</xdr:row>
      <xdr:rowOff>167640</xdr:rowOff>
    </xdr:to>
    <xdr:sp macro="" textlink="">
      <xdr:nvSpPr>
        <xdr:cNvPr id="2" name="TextBox 1">
          <a:extLst>
            <a:ext uri="{FF2B5EF4-FFF2-40B4-BE49-F238E27FC236}">
              <a16:creationId xmlns:a16="http://schemas.microsoft.com/office/drawing/2014/main" id="{B67E8199-A3AF-4597-BDDF-82D3209014C7}"/>
            </a:ext>
          </a:extLst>
        </xdr:cNvPr>
        <xdr:cNvSpPr txBox="1"/>
      </xdr:nvSpPr>
      <xdr:spPr>
        <a:xfrm>
          <a:off x="3502026" y="4942205"/>
          <a:ext cx="4232274" cy="1245235"/>
        </a:xfrm>
        <a:prstGeom prst="rect">
          <a:avLst/>
        </a:prstGeom>
        <a:gradFill>
          <a:gsLst>
            <a:gs pos="0">
              <a:schemeClr val="accent6">
                <a:lumMod val="40000"/>
                <a:lumOff val="60000"/>
              </a:schemeClr>
            </a:gs>
            <a:gs pos="50000">
              <a:schemeClr val="accent1">
                <a:tint val="44500"/>
                <a:satMod val="160000"/>
              </a:schemeClr>
            </a:gs>
            <a:gs pos="100000">
              <a:schemeClr val="accent1">
                <a:tint val="23500"/>
                <a:satMod val="160000"/>
              </a:schemeClr>
            </a:gs>
          </a:gsLst>
          <a:lin ang="5400000" scaled="0"/>
        </a:gra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000"/>
            </a:lnSpc>
          </a:pPr>
          <a:r>
            <a:rPr lang="en-ZA" sz="1000" b="1">
              <a:solidFill>
                <a:schemeClr val="dk1"/>
              </a:solidFill>
              <a:latin typeface="+mn-lt"/>
              <a:ea typeface="+mn-ea"/>
              <a:cs typeface="+mn-cs"/>
            </a:rPr>
            <a:t>IMPORTANT INSTRUCTIONS</a:t>
          </a:r>
          <a:r>
            <a:rPr lang="en-ZA" sz="1000">
              <a:solidFill>
                <a:schemeClr val="dk1"/>
              </a:solidFill>
              <a:latin typeface="+mn-lt"/>
              <a:ea typeface="+mn-ea"/>
              <a:cs typeface="+mn-cs"/>
            </a:rPr>
            <a:t>: Fill in your name and names of family who are joining the club will automatically bring up the membership fee applicable.</a:t>
          </a:r>
        </a:p>
        <a:p>
          <a:pPr>
            <a:lnSpc>
              <a:spcPts val="1000"/>
            </a:lnSpc>
          </a:pPr>
          <a:r>
            <a:rPr lang="en-ZA" sz="1000">
              <a:solidFill>
                <a:schemeClr val="dk1"/>
              </a:solidFill>
              <a:latin typeface="+mn-lt"/>
              <a:ea typeface="+mn-ea"/>
              <a:cs typeface="+mn-cs"/>
            </a:rPr>
            <a:t>The inputs for </a:t>
          </a:r>
          <a:r>
            <a:rPr lang="en-ZA" sz="1000" b="1">
              <a:solidFill>
                <a:schemeClr val="dk1"/>
              </a:solidFill>
              <a:latin typeface="+mn-lt"/>
              <a:ea typeface="+mn-ea"/>
              <a:cs typeface="+mn-cs"/>
            </a:rPr>
            <a:t>Membership Type</a:t>
          </a:r>
          <a:r>
            <a:rPr lang="en-ZA" sz="1000">
              <a:solidFill>
                <a:schemeClr val="dk1"/>
              </a:solidFill>
              <a:latin typeface="+mn-lt"/>
              <a:ea typeface="+mn-ea"/>
              <a:cs typeface="+mn-cs"/>
            </a:rPr>
            <a:t> have drop down lists to select from.</a:t>
          </a:r>
        </a:p>
        <a:p>
          <a:pPr>
            <a:lnSpc>
              <a:spcPts val="1000"/>
            </a:lnSpc>
          </a:pPr>
          <a:r>
            <a:rPr lang="en-ZA" sz="1000">
              <a:solidFill>
                <a:schemeClr val="dk1"/>
              </a:solidFill>
              <a:latin typeface="+mn-lt"/>
              <a:ea typeface="+mn-ea"/>
              <a:cs typeface="+mn-cs"/>
            </a:rPr>
            <a:t>To display the drop down list, please click on the relevant</a:t>
          </a:r>
          <a:r>
            <a:rPr lang="en-ZA" sz="1000" baseline="0">
              <a:solidFill>
                <a:schemeClr val="dk1"/>
              </a:solidFill>
              <a:latin typeface="+mn-lt"/>
              <a:ea typeface="+mn-ea"/>
              <a:cs typeface="+mn-cs"/>
            </a:rPr>
            <a:t> input </a:t>
          </a:r>
          <a:r>
            <a:rPr lang="en-ZA" sz="1000">
              <a:solidFill>
                <a:schemeClr val="dk1"/>
              </a:solidFill>
              <a:latin typeface="+mn-lt"/>
              <a:ea typeface="+mn-ea"/>
              <a:cs typeface="+mn-cs"/>
            </a:rPr>
            <a:t>cell.  This will display a small grey box on the right of the cell, click on the arrow, a list appears. Select your required option from this list.</a:t>
          </a:r>
        </a:p>
        <a:p>
          <a:pPr>
            <a:lnSpc>
              <a:spcPts val="1000"/>
            </a:lnSpc>
          </a:pPr>
          <a:r>
            <a:rPr lang="en-ZA" sz="1000" b="1">
              <a:solidFill>
                <a:schemeClr val="dk1"/>
              </a:solidFill>
              <a:latin typeface="+mn-lt"/>
              <a:ea typeface="+mn-ea"/>
              <a:cs typeface="+mn-cs"/>
            </a:rPr>
            <a:t>Club Shirt Orders and Sizes</a:t>
          </a:r>
          <a:r>
            <a:rPr lang="en-ZA" sz="1000" b="1" baseline="0">
              <a:solidFill>
                <a:schemeClr val="dk1"/>
              </a:solidFill>
              <a:latin typeface="+mn-lt"/>
              <a:ea typeface="+mn-ea"/>
              <a:cs typeface="+mn-cs"/>
            </a:rPr>
            <a:t> </a:t>
          </a:r>
          <a:r>
            <a:rPr lang="en-ZA" sz="1000" b="0">
              <a:solidFill>
                <a:schemeClr val="dk1"/>
              </a:solidFill>
              <a:latin typeface="+mn-lt"/>
              <a:ea typeface="+mn-ea"/>
              <a:cs typeface="+mn-cs"/>
            </a:rPr>
            <a:t>contact</a:t>
          </a:r>
          <a:r>
            <a:rPr lang="en-ZA" sz="1000" b="0" baseline="0">
              <a:solidFill>
                <a:schemeClr val="dk1"/>
              </a:solidFill>
              <a:latin typeface="+mn-lt"/>
              <a:ea typeface="+mn-ea"/>
              <a:cs typeface="+mn-cs"/>
            </a:rPr>
            <a:t> Jonathan on luvdupagain@gmail.com</a:t>
          </a:r>
          <a:endParaRPr lang="en-ZA" sz="1000">
            <a:solidFill>
              <a:schemeClr val="dk1"/>
            </a:solidFill>
            <a:latin typeface="+mn-lt"/>
            <a:ea typeface="+mn-ea"/>
            <a:cs typeface="+mn-cs"/>
          </a:endParaRPr>
        </a:p>
        <a:p>
          <a:r>
            <a:rPr lang="en-ZA" sz="1000">
              <a:solidFill>
                <a:schemeClr val="dk1"/>
              </a:solidFill>
              <a:latin typeface="+mn-lt"/>
              <a:ea typeface="+mn-ea"/>
              <a:cs typeface="+mn-cs"/>
            </a:rPr>
            <a:t>For </a:t>
          </a:r>
          <a:r>
            <a:rPr lang="en-ZA" sz="1000" b="1">
              <a:solidFill>
                <a:schemeClr val="dk1"/>
              </a:solidFill>
              <a:latin typeface="+mn-lt"/>
              <a:ea typeface="+mn-ea"/>
              <a:cs typeface="+mn-cs"/>
            </a:rPr>
            <a:t>Racing Licenses </a:t>
          </a:r>
          <a:r>
            <a:rPr lang="en-ZA" sz="1000">
              <a:solidFill>
                <a:schemeClr val="dk1"/>
              </a:solidFill>
              <a:latin typeface="+mn-lt"/>
              <a:ea typeface="+mn-ea"/>
              <a:cs typeface="+mn-cs"/>
            </a:rPr>
            <a:t>apply direct with CSA at ww.cyclingsa.com/member.aspx</a:t>
          </a:r>
          <a:endParaRPr lang="en-ZA"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hairman@jmbc.org.za?subject=JMBC%20Membership%20Form%202014" TargetMode="External"/><Relationship Id="rId1" Type="http://schemas.openxmlformats.org/officeDocument/2006/relationships/hyperlink" Target="mailto:kvbinge1@gmail.com?subject=JMBC%20Membership%20Form%202011"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58"/>
  <sheetViews>
    <sheetView showZeros="0" tabSelected="1" zoomScaleNormal="100" workbookViewId="0">
      <selection activeCell="A5" sqref="A5"/>
    </sheetView>
  </sheetViews>
  <sheetFormatPr defaultColWidth="8.77734375" defaultRowHeight="13.2" outlineLevelRow="2" outlineLevelCol="1" x14ac:dyDescent="0.25"/>
  <cols>
    <col min="1" max="1" width="25.77734375" customWidth="1"/>
    <col min="2" max="2" width="24.33203125" customWidth="1"/>
    <col min="3" max="4" width="21.44140625" customWidth="1"/>
    <col min="5" max="5" width="20" customWidth="1"/>
    <col min="6" max="6" width="20" hidden="1" customWidth="1" outlineLevel="1"/>
    <col min="7" max="7" width="6.109375" bestFit="1" customWidth="1" collapsed="1"/>
    <col min="8" max="8" width="5.33203125" bestFit="1" customWidth="1"/>
    <col min="9" max="9" width="5.6640625" bestFit="1" customWidth="1"/>
    <col min="10" max="10" width="5.33203125" bestFit="1" customWidth="1"/>
    <col min="11" max="14" width="9" bestFit="1" customWidth="1"/>
  </cols>
  <sheetData>
    <row r="1" spans="1:6" x14ac:dyDescent="0.25">
      <c r="A1" s="77"/>
      <c r="B1" s="78"/>
      <c r="C1" s="78"/>
      <c r="D1" s="73"/>
      <c r="E1" s="73" t="s">
        <v>67</v>
      </c>
      <c r="F1" s="74" t="s">
        <v>68</v>
      </c>
    </row>
    <row r="2" spans="1:6" ht="26.25" customHeight="1" thickBot="1" x14ac:dyDescent="0.3">
      <c r="A2" s="89" t="str">
        <f>"JOHANNESBURG MOUNTAIN BICYCLE CLUB (JMBC)
"&amp;D38&amp;" YEARLY MEMBERSHIP APPLICATION"</f>
        <v>JOHANNESBURG MOUNTAIN BICYCLE CLUB (JMBC)
2024 YEARLY MEMBERSHIP APPLICATION</v>
      </c>
      <c r="B2" s="90"/>
      <c r="C2" s="90"/>
      <c r="D2" s="71"/>
      <c r="E2" s="71" t="str">
        <f>"Primary Member R"&amp;B39&amp;" Family Member R"&amp;B42</f>
        <v>Primary Member R660 Family Member R550</v>
      </c>
      <c r="F2" s="72" t="str">
        <f>"Primary Member R"&amp;B40&amp;"   Family Member R"&amp;B43</f>
        <v>Primary Member R410   Family Member R340</v>
      </c>
    </row>
    <row r="3" spans="1:6" ht="18.75" customHeight="1" thickBot="1" x14ac:dyDescent="0.3">
      <c r="A3" s="87" t="s">
        <v>53</v>
      </c>
      <c r="B3" s="88"/>
      <c r="C3" s="88"/>
      <c r="D3" s="76" t="s">
        <v>28</v>
      </c>
      <c r="E3" s="75" t="s">
        <v>42</v>
      </c>
    </row>
    <row r="4" spans="1:6" ht="13.8" thickBot="1" x14ac:dyDescent="0.3"/>
    <row r="5" spans="1:6" ht="13.8" thickBot="1" x14ac:dyDescent="0.3">
      <c r="A5" s="44" t="s">
        <v>66</v>
      </c>
      <c r="B5" s="9" t="s">
        <v>16</v>
      </c>
      <c r="C5" s="3" t="s">
        <v>13</v>
      </c>
      <c r="D5" s="3" t="s">
        <v>14</v>
      </c>
      <c r="E5" s="4" t="s">
        <v>15</v>
      </c>
    </row>
    <row r="6" spans="1:6" x14ac:dyDescent="0.25">
      <c r="A6" s="12" t="s">
        <v>1</v>
      </c>
      <c r="B6" s="14"/>
      <c r="C6" s="15" t="s">
        <v>65</v>
      </c>
      <c r="D6" s="15"/>
      <c r="E6" s="16"/>
      <c r="F6" s="62"/>
    </row>
    <row r="7" spans="1:6" x14ac:dyDescent="0.25">
      <c r="A7" s="11" t="s">
        <v>0</v>
      </c>
      <c r="B7" s="69"/>
      <c r="C7" s="36">
        <f>IF(C$6="","",$B7)</f>
        <v>0</v>
      </c>
      <c r="D7" s="36" t="str">
        <f>IF(D$6="","",$B7)</f>
        <v/>
      </c>
      <c r="E7" s="39" t="str">
        <f>IF(E$6="","",$B7)</f>
        <v/>
      </c>
      <c r="F7" s="63"/>
    </row>
    <row r="8" spans="1:6" x14ac:dyDescent="0.25">
      <c r="A8" s="12"/>
      <c r="B8" s="46"/>
      <c r="C8" s="15"/>
      <c r="D8" s="15"/>
      <c r="E8" s="16"/>
      <c r="F8" s="62"/>
    </row>
    <row r="9" spans="1:6" x14ac:dyDescent="0.25">
      <c r="A9" s="12" t="s">
        <v>26</v>
      </c>
      <c r="B9" s="35"/>
      <c r="C9" s="37" t="str">
        <f>IF(C8="","",DATE(IF(LEFT(C8,2)&lt;"20",LEFT(C8,2)+100,LEFT(C8,2)),MID(C8,3,2),MID(C8,5,2)))</f>
        <v/>
      </c>
      <c r="D9" s="37" t="str">
        <f>IF(D8="","",DATE(IF(LEFT(D8,2)&lt;"20",LEFT(D8,2)+100,LEFT(D8,2)),MID(D8,3,2),MID(D8,5,2)))</f>
        <v/>
      </c>
      <c r="E9" s="38" t="str">
        <f>IF(E8="","",DATE(IF(LEFT(E8,2)&lt;"20",LEFT(E8,2)+100,LEFT(E8,2)),MID(E8,3,2),MID(E8,5,2)))</f>
        <v/>
      </c>
      <c r="F9" s="64"/>
    </row>
    <row r="10" spans="1:6" x14ac:dyDescent="0.25">
      <c r="A10" s="12" t="s">
        <v>52</v>
      </c>
      <c r="B10" s="14"/>
      <c r="C10" s="36">
        <f t="shared" ref="C10:E15" si="0">IF(C$6="","",$B10)</f>
        <v>0</v>
      </c>
      <c r="D10" s="36" t="str">
        <f t="shared" si="0"/>
        <v/>
      </c>
      <c r="E10" s="39" t="str">
        <f t="shared" si="0"/>
        <v/>
      </c>
      <c r="F10" s="63"/>
    </row>
    <row r="11" spans="1:6" x14ac:dyDescent="0.25">
      <c r="A11" s="1" t="s">
        <v>2</v>
      </c>
      <c r="B11" s="14"/>
      <c r="C11" s="36">
        <f t="shared" si="0"/>
        <v>0</v>
      </c>
      <c r="D11" s="36" t="str">
        <f t="shared" si="0"/>
        <v/>
      </c>
      <c r="E11" s="39" t="str">
        <f t="shared" si="0"/>
        <v/>
      </c>
      <c r="F11" s="63"/>
    </row>
    <row r="12" spans="1:6" x14ac:dyDescent="0.25">
      <c r="A12" s="1" t="s">
        <v>3</v>
      </c>
      <c r="B12" s="14"/>
      <c r="C12" s="36">
        <f t="shared" si="0"/>
        <v>0</v>
      </c>
      <c r="D12" s="36" t="str">
        <f t="shared" si="0"/>
        <v/>
      </c>
      <c r="E12" s="39" t="str">
        <f t="shared" si="0"/>
        <v/>
      </c>
      <c r="F12" s="63"/>
    </row>
    <row r="13" spans="1:6" x14ac:dyDescent="0.25">
      <c r="A13" s="1" t="s">
        <v>4</v>
      </c>
      <c r="B13" s="14"/>
      <c r="C13" s="36">
        <f t="shared" si="0"/>
        <v>0</v>
      </c>
      <c r="D13" s="36" t="str">
        <f t="shared" si="0"/>
        <v/>
      </c>
      <c r="E13" s="39" t="str">
        <f t="shared" si="0"/>
        <v/>
      </c>
      <c r="F13" s="63"/>
    </row>
    <row r="14" spans="1:6" x14ac:dyDescent="0.25">
      <c r="A14" s="1" t="s">
        <v>5</v>
      </c>
      <c r="B14" s="14"/>
      <c r="C14" s="36">
        <f t="shared" si="0"/>
        <v>0</v>
      </c>
      <c r="D14" s="36" t="str">
        <f t="shared" si="0"/>
        <v/>
      </c>
      <c r="E14" s="39" t="str">
        <f t="shared" si="0"/>
        <v/>
      </c>
      <c r="F14" s="63"/>
    </row>
    <row r="15" spans="1:6" x14ac:dyDescent="0.25">
      <c r="A15" s="1" t="s">
        <v>6</v>
      </c>
      <c r="B15" s="14"/>
      <c r="C15" s="36">
        <f t="shared" si="0"/>
        <v>0</v>
      </c>
      <c r="D15" s="36" t="str">
        <f t="shared" si="0"/>
        <v/>
      </c>
      <c r="E15" s="39" t="str">
        <f t="shared" si="0"/>
        <v/>
      </c>
      <c r="F15" s="63"/>
    </row>
    <row r="16" spans="1:6" x14ac:dyDescent="0.25">
      <c r="A16" s="13" t="s">
        <v>27</v>
      </c>
      <c r="B16" s="70"/>
      <c r="C16" s="17"/>
      <c r="D16" s="17"/>
      <c r="E16" s="18"/>
      <c r="F16" s="65"/>
    </row>
    <row r="17" spans="1:6" x14ac:dyDescent="0.25">
      <c r="A17" s="1" t="s">
        <v>7</v>
      </c>
      <c r="B17" s="14"/>
      <c r="C17" s="15"/>
      <c r="D17" s="15"/>
      <c r="E17" s="16"/>
      <c r="F17" s="62"/>
    </row>
    <row r="18" spans="1:6" x14ac:dyDescent="0.25">
      <c r="A18" s="1" t="s">
        <v>8</v>
      </c>
      <c r="B18" s="14"/>
      <c r="C18" s="36">
        <f t="shared" ref="C18:E20" si="1">IF(C$6="","",$B18)</f>
        <v>0</v>
      </c>
      <c r="D18" s="36" t="str">
        <f t="shared" si="1"/>
        <v/>
      </c>
      <c r="E18" s="39" t="str">
        <f t="shared" si="1"/>
        <v/>
      </c>
      <c r="F18" s="63"/>
    </row>
    <row r="19" spans="1:6" x14ac:dyDescent="0.25">
      <c r="A19" s="12" t="s">
        <v>29</v>
      </c>
      <c r="B19" s="14"/>
      <c r="C19" s="36"/>
      <c r="D19" s="36"/>
      <c r="E19" s="39"/>
      <c r="F19" s="63"/>
    </row>
    <row r="20" spans="1:6" ht="12.75" customHeight="1" x14ac:dyDescent="0.25">
      <c r="A20" s="12" t="s">
        <v>48</v>
      </c>
      <c r="B20" s="19">
        <v>45280</v>
      </c>
      <c r="C20" s="37">
        <v>45280</v>
      </c>
      <c r="D20" s="37" t="str">
        <f t="shared" si="1"/>
        <v/>
      </c>
      <c r="E20" s="38" t="str">
        <f t="shared" si="1"/>
        <v/>
      </c>
      <c r="F20" s="64"/>
    </row>
    <row r="21" spans="1:6" ht="13.5" customHeight="1" x14ac:dyDescent="0.25">
      <c r="A21" s="12" t="s">
        <v>9</v>
      </c>
      <c r="B21" s="40" t="s">
        <v>10</v>
      </c>
      <c r="C21" s="5" t="s">
        <v>11</v>
      </c>
      <c r="D21" s="5" t="s">
        <v>11</v>
      </c>
      <c r="E21" s="6" t="s">
        <v>11</v>
      </c>
      <c r="F21" s="66"/>
    </row>
    <row r="22" spans="1:6" ht="13.8" thickBot="1" x14ac:dyDescent="0.3">
      <c r="A22" s="50" t="s">
        <v>36</v>
      </c>
      <c r="B22" s="10">
        <f>IF(B20&lt;$B$41,IF(B21="Primary",$B$39,0),IF(B21="Primary",$B$40,0))</f>
        <v>660</v>
      </c>
      <c r="C22" s="7">
        <f>IF(C6="",0,IF(C20&lt;$B$41,IF(C21="Life",0,$B$42),IF(C21="Life",0,$B$43)))</f>
        <v>550</v>
      </c>
      <c r="D22" s="7">
        <f>IF(D20&lt;$B$41,IF(D6="",0,$B$42),IF(D6="",0,$B$43))</f>
        <v>0</v>
      </c>
      <c r="E22" s="8">
        <f>IF(E20&lt;$B$41,IF(E6="",0,$B$42),IF(E6="",0,$B$43))</f>
        <v>0</v>
      </c>
      <c r="F22" s="67"/>
    </row>
    <row r="23" spans="1:6" hidden="1" outlineLevel="1" x14ac:dyDescent="0.25">
      <c r="A23" s="61" t="str">
        <f>A49&amp;"   R"&amp;B49</f>
        <v>JMBC Cycling Shirts   R650</v>
      </c>
      <c r="B23" s="41" t="s">
        <v>54</v>
      </c>
      <c r="C23" s="42" t="s">
        <v>54</v>
      </c>
      <c r="D23" s="42" t="s">
        <v>54</v>
      </c>
      <c r="E23" s="43" t="s">
        <v>54</v>
      </c>
      <c r="F23" s="68"/>
    </row>
    <row r="24" spans="1:6" hidden="1" outlineLevel="1" x14ac:dyDescent="0.25">
      <c r="A24" s="61" t="str">
        <f>A50&amp;"   R"&amp;B50</f>
        <v>Limited Edition Shirts   R570</v>
      </c>
      <c r="B24" s="41"/>
      <c r="C24" s="42"/>
      <c r="D24" s="42"/>
      <c r="E24" s="43"/>
      <c r="F24" s="68"/>
    </row>
    <row r="25" spans="1:6" hidden="1" outlineLevel="1" x14ac:dyDescent="0.25">
      <c r="A25" s="2" t="s">
        <v>12</v>
      </c>
      <c r="B25" s="41" t="s">
        <v>55</v>
      </c>
      <c r="C25" s="42" t="s">
        <v>55</v>
      </c>
      <c r="D25" s="42" t="s">
        <v>55</v>
      </c>
      <c r="E25" s="43" t="s">
        <v>55</v>
      </c>
      <c r="F25" s="68"/>
    </row>
    <row r="26" spans="1:6" ht="13.8" hidden="1" outlineLevel="1" thickBot="1" x14ac:dyDescent="0.3">
      <c r="A26" s="51" t="s">
        <v>37</v>
      </c>
      <c r="B26" s="26">
        <f>IF(ISTEXT(B23)=TRUE,B24*$B50,SUMPRODUCT(B23:B24,$B49:$B50))</f>
        <v>0</v>
      </c>
      <c r="C26" s="27">
        <f>IF(ISTEXT(C23)=TRUE,C24*$B50,SUMPRODUCT(C23:C24,$B49:$B50))</f>
        <v>0</v>
      </c>
      <c r="D26" s="27">
        <f>IF(ISTEXT(D23)=TRUE,D24*$B50,SUMPRODUCT(D23:D24,$B49:$B50))</f>
        <v>0</v>
      </c>
      <c r="E26" s="28">
        <f>IF(ISTEXT(E23)=TRUE,E24*$B50,SUMPRODUCT(E23:E24,$B49:$B50))</f>
        <v>0</v>
      </c>
      <c r="F26" s="67"/>
    </row>
    <row r="27" spans="1:6" ht="13.8" collapsed="1" thickBot="1" x14ac:dyDescent="0.3">
      <c r="A27" s="52" t="s">
        <v>38</v>
      </c>
      <c r="B27" s="29">
        <f>B22+B26</f>
        <v>660</v>
      </c>
      <c r="C27" s="30">
        <f>C22+C26</f>
        <v>550</v>
      </c>
      <c r="D27" s="30">
        <f>D22+D26</f>
        <v>0</v>
      </c>
      <c r="E27" s="31">
        <f>E22+E26</f>
        <v>0</v>
      </c>
      <c r="F27" s="67"/>
    </row>
    <row r="28" spans="1:6" ht="13.8" thickBot="1" x14ac:dyDescent="0.3">
      <c r="B28" s="34"/>
      <c r="C28" s="34"/>
      <c r="D28" s="34"/>
      <c r="E28" s="34"/>
      <c r="F28" s="34"/>
    </row>
    <row r="29" spans="1:6" ht="16.2" thickBot="1" x14ac:dyDescent="0.35">
      <c r="A29" s="24" t="s">
        <v>23</v>
      </c>
      <c r="B29" s="20">
        <f>SUM(B27:H28)</f>
        <v>1210</v>
      </c>
    </row>
    <row r="30" spans="1:6" x14ac:dyDescent="0.25">
      <c r="A30" s="21" t="s">
        <v>17</v>
      </c>
      <c r="B30" s="25" t="s">
        <v>25</v>
      </c>
    </row>
    <row r="31" spans="1:6" x14ac:dyDescent="0.25">
      <c r="A31" s="21" t="s">
        <v>24</v>
      </c>
      <c r="B31" s="22" t="s">
        <v>18</v>
      </c>
      <c r="D31" s="47"/>
    </row>
    <row r="32" spans="1:6" x14ac:dyDescent="0.25">
      <c r="A32" s="21" t="s">
        <v>19</v>
      </c>
      <c r="B32" s="22" t="s">
        <v>20</v>
      </c>
    </row>
    <row r="33" spans="1:26" x14ac:dyDescent="0.25">
      <c r="A33" s="21" t="s">
        <v>21</v>
      </c>
      <c r="B33" s="22">
        <v>254005</v>
      </c>
    </row>
    <row r="34" spans="1:26" x14ac:dyDescent="0.25">
      <c r="A34" s="21" t="s">
        <v>22</v>
      </c>
      <c r="B34" s="22">
        <v>50410073642</v>
      </c>
    </row>
    <row r="35" spans="1:26" ht="13.8" thickBot="1" x14ac:dyDescent="0.3">
      <c r="A35" s="23" t="s">
        <v>35</v>
      </c>
      <c r="B35" s="33" t="str">
        <f>IF(B6="","Your Name",LEFT(B6,10)&amp;" "&amp;LEFT(B7,14))</f>
        <v>Your Name</v>
      </c>
    </row>
    <row r="36" spans="1:26" ht="13.95" customHeight="1" outlineLevel="1" x14ac:dyDescent="0.25"/>
    <row r="37" spans="1:26" hidden="1" outlineLevel="2" x14ac:dyDescent="0.25"/>
    <row r="38" spans="1:26" hidden="1" outlineLevel="2" x14ac:dyDescent="0.25">
      <c r="C38" s="57" t="s">
        <v>47</v>
      </c>
      <c r="D38" s="58">
        <v>2024</v>
      </c>
      <c r="E38" s="54" t="s">
        <v>39</v>
      </c>
      <c r="F38" s="58">
        <v>2023</v>
      </c>
      <c r="G38" s="54" t="s">
        <v>39</v>
      </c>
      <c r="H38" s="58">
        <v>2022</v>
      </c>
      <c r="I38" s="54" t="s">
        <v>39</v>
      </c>
      <c r="J38" s="58">
        <v>2021</v>
      </c>
      <c r="K38" s="54" t="s">
        <v>39</v>
      </c>
      <c r="L38" s="58">
        <v>2020</v>
      </c>
      <c r="M38" s="54" t="s">
        <v>39</v>
      </c>
      <c r="N38" s="58">
        <v>2019</v>
      </c>
      <c r="O38" s="54" t="s">
        <v>39</v>
      </c>
      <c r="P38" s="58">
        <v>2018</v>
      </c>
      <c r="Q38" s="54" t="s">
        <v>39</v>
      </c>
      <c r="R38" s="58">
        <v>2017</v>
      </c>
      <c r="S38" s="54" t="s">
        <v>39</v>
      </c>
      <c r="T38" s="58">
        <v>2016</v>
      </c>
      <c r="U38" s="54" t="s">
        <v>39</v>
      </c>
      <c r="V38" s="54">
        <v>2015</v>
      </c>
      <c r="W38" s="54" t="s">
        <v>39</v>
      </c>
      <c r="X38" s="54">
        <v>2014</v>
      </c>
      <c r="Y38" s="54" t="s">
        <v>39</v>
      </c>
      <c r="Z38" s="54">
        <v>2013</v>
      </c>
    </row>
    <row r="39" spans="1:26" hidden="1" outlineLevel="2" x14ac:dyDescent="0.25">
      <c r="A39" s="45" t="s">
        <v>10</v>
      </c>
      <c r="B39" s="59">
        <f>D39+B$46</f>
        <v>660</v>
      </c>
      <c r="C39" t="s">
        <v>31</v>
      </c>
      <c r="D39" s="49">
        <v>660</v>
      </c>
      <c r="E39" s="53">
        <f>(D39-F39)/F39</f>
        <v>0.1</v>
      </c>
      <c r="F39" s="49">
        <v>600</v>
      </c>
      <c r="G39" s="53">
        <f>(F39-H39)/H39</f>
        <v>9.0909090909090912E-2</v>
      </c>
      <c r="H39" s="49">
        <v>550</v>
      </c>
      <c r="I39" s="53">
        <f>(H39-J39)/J39</f>
        <v>0</v>
      </c>
      <c r="J39" s="49">
        <v>550</v>
      </c>
      <c r="K39" s="53">
        <f>(J39-L39)/L39</f>
        <v>0.1</v>
      </c>
      <c r="L39" s="49">
        <v>500</v>
      </c>
      <c r="M39" s="53">
        <f>(L39-N39)/P39</f>
        <v>0.1875</v>
      </c>
      <c r="N39" s="49">
        <v>425</v>
      </c>
      <c r="O39" s="53">
        <f>(N39-P39)/P39</f>
        <v>6.25E-2</v>
      </c>
      <c r="P39" s="49">
        <v>400</v>
      </c>
      <c r="Q39" s="53">
        <f>(P39-R39)/R39</f>
        <v>0.23076923076923078</v>
      </c>
      <c r="R39" s="49">
        <v>325</v>
      </c>
      <c r="S39" s="53">
        <f>(R39-T39)/T39</f>
        <v>0.18181818181818182</v>
      </c>
      <c r="T39" s="49">
        <v>275</v>
      </c>
      <c r="U39" s="53">
        <f>(T39-V39)/V39</f>
        <v>0.12244897959183673</v>
      </c>
      <c r="V39" s="49">
        <f>245</f>
        <v>245</v>
      </c>
      <c r="W39" s="53">
        <f>(V39-X39)/X39</f>
        <v>8.8888888888888892E-2</v>
      </c>
      <c r="X39" s="49">
        <f>300-75</f>
        <v>225</v>
      </c>
      <c r="Y39" s="53">
        <f>(X39-Z39)/Z39</f>
        <v>0</v>
      </c>
      <c r="Z39" s="49">
        <f>300-75</f>
        <v>225</v>
      </c>
    </row>
    <row r="40" spans="1:26" hidden="1" outlineLevel="2" x14ac:dyDescent="0.25">
      <c r="A40" t="s">
        <v>30</v>
      </c>
      <c r="B40" s="59">
        <f>D40+B$46</f>
        <v>410</v>
      </c>
      <c r="C40" t="s">
        <v>30</v>
      </c>
      <c r="D40" s="49">
        <v>410</v>
      </c>
      <c r="E40" s="53">
        <f>(D40-F40)/F40</f>
        <v>0.10810810810810811</v>
      </c>
      <c r="F40" s="49">
        <v>370</v>
      </c>
      <c r="G40" s="53">
        <f>(F40-H40)/H40</f>
        <v>8.8235294117647065E-2</v>
      </c>
      <c r="H40" s="49">
        <v>340</v>
      </c>
      <c r="I40" s="53">
        <f>(H40-J40)/J40</f>
        <v>0</v>
      </c>
      <c r="J40" s="49">
        <v>340</v>
      </c>
      <c r="K40" s="53">
        <f>(J40-L40)/L40</f>
        <v>0.13333333333333333</v>
      </c>
      <c r="L40" s="49">
        <v>300</v>
      </c>
      <c r="M40" s="53">
        <f>(L40-N40)/P40</f>
        <v>0.35</v>
      </c>
      <c r="N40" s="49">
        <v>230</v>
      </c>
      <c r="O40" s="53">
        <f>(N40-P40)/P40</f>
        <v>0.15</v>
      </c>
      <c r="P40" s="49">
        <f>200</f>
        <v>200</v>
      </c>
      <c r="Q40" s="53">
        <f>(P40-R40)/R40</f>
        <v>-2.4390243902439025E-2</v>
      </c>
      <c r="R40" s="49">
        <v>205</v>
      </c>
      <c r="S40" s="53">
        <f>(R40-T40)/T40</f>
        <v>0.17142857142857143</v>
      </c>
      <c r="T40" s="49">
        <v>175</v>
      </c>
      <c r="U40" s="53">
        <f>(T40-V40)/V40</f>
        <v>0.12903225806451613</v>
      </c>
      <c r="V40" s="49">
        <v>155</v>
      </c>
      <c r="W40" s="53">
        <f>(V40-X40)/X40</f>
        <v>6.8965517241379309E-2</v>
      </c>
      <c r="X40" s="49">
        <f>220-75</f>
        <v>145</v>
      </c>
      <c r="Y40" s="53">
        <f>(X40-Z40)/Z40</f>
        <v>0</v>
      </c>
      <c r="Z40" s="49">
        <f>220-75</f>
        <v>145</v>
      </c>
    </row>
    <row r="41" spans="1:26" hidden="1" outlineLevel="2" x14ac:dyDescent="0.25">
      <c r="B41" s="48">
        <v>45473</v>
      </c>
      <c r="C41" t="s">
        <v>58</v>
      </c>
      <c r="D41" s="79">
        <f>D40/D39</f>
        <v>0.62121212121212122</v>
      </c>
      <c r="E41" s="53"/>
      <c r="F41" s="79">
        <f>F40/F39</f>
        <v>0.6166666666666667</v>
      </c>
      <c r="G41" s="53"/>
      <c r="H41" s="79">
        <f>H40/H39</f>
        <v>0.61818181818181817</v>
      </c>
      <c r="I41" s="53"/>
      <c r="J41" s="79">
        <f>J40/J39</f>
        <v>0.61818181818181817</v>
      </c>
      <c r="K41" s="53"/>
      <c r="M41" s="53"/>
      <c r="N41" s="49"/>
      <c r="O41" s="53"/>
      <c r="P41" s="49"/>
      <c r="Q41" s="53"/>
      <c r="R41" s="49"/>
      <c r="S41" s="53"/>
      <c r="T41" s="49"/>
      <c r="U41" s="53"/>
      <c r="V41" s="49"/>
      <c r="W41" s="53"/>
      <c r="X41" s="49"/>
      <c r="Y41" s="53"/>
      <c r="Z41" s="49"/>
    </row>
    <row r="42" spans="1:26" hidden="1" outlineLevel="2" x14ac:dyDescent="0.25">
      <c r="A42" s="45" t="s">
        <v>11</v>
      </c>
      <c r="B42" s="59">
        <f>D42+B$46</f>
        <v>550</v>
      </c>
      <c r="C42" t="s">
        <v>32</v>
      </c>
      <c r="D42" s="49">
        <v>550</v>
      </c>
      <c r="E42" s="53">
        <f t="shared" ref="E42:I43" si="2">(D42-F42)/F42</f>
        <v>0.1</v>
      </c>
      <c r="F42" s="49">
        <v>500</v>
      </c>
      <c r="G42" s="53">
        <f t="shared" ref="G42:G44" si="3">(F42-H42)/H42</f>
        <v>0.1111111111111111</v>
      </c>
      <c r="H42" s="49">
        <v>450</v>
      </c>
      <c r="I42" s="53">
        <f t="shared" ref="I42:I44" si="4">(H42-J42)/J42</f>
        <v>0</v>
      </c>
      <c r="J42" s="49">
        <v>450</v>
      </c>
      <c r="K42" s="53">
        <f t="shared" ref="K42:K44" si="5">(J42-L42)/L42</f>
        <v>0</v>
      </c>
      <c r="L42" s="49">
        <v>450</v>
      </c>
      <c r="M42" s="53">
        <f>(L42-N42)/P42</f>
        <v>0.54545454545454541</v>
      </c>
      <c r="N42" s="49">
        <v>300</v>
      </c>
      <c r="O42" s="53">
        <f>(N42-P42)/P42</f>
        <v>9.0909090909090912E-2</v>
      </c>
      <c r="P42" s="49">
        <v>275</v>
      </c>
      <c r="Q42" s="53">
        <f>(P42-R42)/R42</f>
        <v>0.375</v>
      </c>
      <c r="R42" s="49">
        <v>200</v>
      </c>
      <c r="S42" s="53">
        <f>(R42-T42)/T42</f>
        <v>0.21212121212121213</v>
      </c>
      <c r="T42" s="49">
        <v>165</v>
      </c>
      <c r="U42" s="53">
        <f>(T42-V42)/V42</f>
        <v>0.13793103448275862</v>
      </c>
      <c r="V42" s="49">
        <v>145</v>
      </c>
      <c r="W42" s="53">
        <f>(V42-X42)/X42</f>
        <v>0.16</v>
      </c>
      <c r="X42" s="49">
        <f>200-75</f>
        <v>125</v>
      </c>
      <c r="Y42" s="53">
        <f>(X42-Z42)/Z42</f>
        <v>0</v>
      </c>
      <c r="Z42" s="49">
        <f>200-75</f>
        <v>125</v>
      </c>
    </row>
    <row r="43" spans="1:26" hidden="1" outlineLevel="2" x14ac:dyDescent="0.25">
      <c r="A43" t="s">
        <v>30</v>
      </c>
      <c r="B43" s="59">
        <f>D43+B$46</f>
        <v>340</v>
      </c>
      <c r="C43" t="s">
        <v>33</v>
      </c>
      <c r="D43" s="49">
        <v>340</v>
      </c>
      <c r="E43" s="53">
        <f t="shared" si="2"/>
        <v>9.6774193548387094E-2</v>
      </c>
      <c r="F43" s="49">
        <v>310</v>
      </c>
      <c r="G43" s="53">
        <f t="shared" si="3"/>
        <v>0.10714285714285714</v>
      </c>
      <c r="H43" s="49">
        <v>280</v>
      </c>
      <c r="I43" s="53">
        <f t="shared" si="4"/>
        <v>0</v>
      </c>
      <c r="J43" s="49">
        <v>280</v>
      </c>
      <c r="K43" s="53">
        <f t="shared" si="5"/>
        <v>3.7037037037037035E-2</v>
      </c>
      <c r="L43" s="49">
        <v>270</v>
      </c>
      <c r="M43" s="53">
        <f>(L43-N43)/P43</f>
        <v>0.7857142857142857</v>
      </c>
      <c r="N43" s="49">
        <v>160</v>
      </c>
      <c r="O43" s="53">
        <f>(N43-P43)/P43</f>
        <v>0.14285714285714285</v>
      </c>
      <c r="P43" s="49">
        <v>140</v>
      </c>
      <c r="Q43" s="53">
        <f>(P43-R43)/R43</f>
        <v>0.12</v>
      </c>
      <c r="R43" s="49">
        <v>125</v>
      </c>
      <c r="S43" s="53">
        <f>(R43-T43)/T43</f>
        <v>0.31578947368421051</v>
      </c>
      <c r="T43" s="49">
        <v>95</v>
      </c>
      <c r="U43" s="53">
        <f>(T43-V43)/V43</f>
        <v>0.11764705882352941</v>
      </c>
      <c r="V43" s="49">
        <v>85</v>
      </c>
      <c r="W43" s="53">
        <f>(V43-X43)/X43</f>
        <v>0.13333333333333333</v>
      </c>
      <c r="X43" s="49">
        <f>150-75</f>
        <v>75</v>
      </c>
      <c r="Y43" s="53">
        <f>(X43-Z43)/Z43</f>
        <v>0</v>
      </c>
      <c r="Z43" s="49">
        <f>150-75</f>
        <v>75</v>
      </c>
    </row>
    <row r="44" spans="1:26" hidden="1" outlineLevel="2" x14ac:dyDescent="0.25">
      <c r="B44" s="55">
        <v>45261</v>
      </c>
      <c r="C44" t="s">
        <v>56</v>
      </c>
      <c r="D44" s="79">
        <f>D43/D42</f>
        <v>0.61818181818181817</v>
      </c>
      <c r="E44" s="53"/>
      <c r="F44" s="79">
        <f>F43/F42</f>
        <v>0.62</v>
      </c>
      <c r="G44" s="53"/>
      <c r="H44" s="79">
        <f>H43/H42</f>
        <v>0.62222222222222223</v>
      </c>
      <c r="I44" s="53"/>
      <c r="J44" s="79">
        <f>J43/J42</f>
        <v>0.62222222222222223</v>
      </c>
      <c r="K44" s="53"/>
      <c r="M44" s="53"/>
      <c r="O44" s="53"/>
      <c r="Q44" s="53"/>
      <c r="S44" s="53"/>
      <c r="U44" s="53"/>
      <c r="W44" s="53"/>
      <c r="Y44" s="53"/>
    </row>
    <row r="45" spans="1:26" hidden="1" outlineLevel="2" x14ac:dyDescent="0.25">
      <c r="B45" s="55">
        <v>45656</v>
      </c>
      <c r="C45" t="s">
        <v>57</v>
      </c>
      <c r="E45" s="53"/>
      <c r="G45" s="53"/>
      <c r="I45" s="53"/>
      <c r="K45" s="53"/>
      <c r="M45" s="53"/>
      <c r="O45" s="53"/>
      <c r="Q45" s="53"/>
      <c r="S45" s="53"/>
      <c r="U45" s="53"/>
      <c r="W45" s="53"/>
      <c r="Y45" s="53"/>
    </row>
    <row r="46" spans="1:26" hidden="1" outlineLevel="2" x14ac:dyDescent="0.25">
      <c r="A46" t="s">
        <v>40</v>
      </c>
      <c r="B46" s="59">
        <f>D46</f>
        <v>0</v>
      </c>
      <c r="C46" t="s">
        <v>34</v>
      </c>
      <c r="D46" s="32">
        <v>0</v>
      </c>
      <c r="E46" s="53"/>
      <c r="F46" s="32">
        <v>0</v>
      </c>
      <c r="G46" s="53"/>
      <c r="H46" s="32">
        <v>0</v>
      </c>
      <c r="I46" s="53"/>
      <c r="J46" s="32">
        <v>0</v>
      </c>
      <c r="K46" s="53"/>
      <c r="L46" s="32">
        <v>0</v>
      </c>
      <c r="M46" s="53"/>
      <c r="N46" s="32">
        <v>0</v>
      </c>
      <c r="O46" s="53"/>
      <c r="P46" s="32">
        <v>0</v>
      </c>
      <c r="Q46" s="53">
        <f>(P46-R46)/R46</f>
        <v>-1</v>
      </c>
      <c r="R46" s="32">
        <v>75</v>
      </c>
      <c r="S46" s="53">
        <f>(R46-T46)/T46</f>
        <v>0</v>
      </c>
      <c r="T46" s="32">
        <v>75</v>
      </c>
      <c r="U46" s="53">
        <f>(T46-V46)/V46</f>
        <v>0</v>
      </c>
      <c r="V46" s="32">
        <v>75</v>
      </c>
      <c r="W46" s="53">
        <f>(V46-X46)/X46</f>
        <v>0</v>
      </c>
      <c r="X46" s="32">
        <v>75</v>
      </c>
      <c r="Y46" s="53">
        <f>(X46-Z46)/Z46</f>
        <v>0</v>
      </c>
      <c r="Z46" s="32">
        <v>75</v>
      </c>
    </row>
    <row r="47" spans="1:26" hidden="1" outlineLevel="2" x14ac:dyDescent="0.25">
      <c r="A47" t="s">
        <v>41</v>
      </c>
      <c r="B47" s="59">
        <f>D47</f>
        <v>350</v>
      </c>
      <c r="D47" s="32">
        <v>350</v>
      </c>
      <c r="E47" s="53">
        <f>(D47-H47)/H47</f>
        <v>0</v>
      </c>
      <c r="F47" s="32">
        <v>350</v>
      </c>
      <c r="G47" s="53">
        <f>(F47-J47)/J47</f>
        <v>0</v>
      </c>
      <c r="H47" s="32">
        <v>350</v>
      </c>
      <c r="I47" s="53">
        <f>(H47-L47)/L47</f>
        <v>0</v>
      </c>
      <c r="J47" s="32">
        <v>350</v>
      </c>
      <c r="K47" s="53">
        <f>(J47-N47)/N47</f>
        <v>0</v>
      </c>
      <c r="L47" s="32">
        <v>350</v>
      </c>
      <c r="M47" s="53">
        <f>(L47-P47)/P47</f>
        <v>0</v>
      </c>
      <c r="N47" s="32">
        <v>350</v>
      </c>
      <c r="O47" s="53">
        <f>(N47-P47)/P47</f>
        <v>0</v>
      </c>
      <c r="P47" s="32">
        <v>350</v>
      </c>
      <c r="Q47" s="53">
        <f>(P47-R47)/R47</f>
        <v>0</v>
      </c>
      <c r="R47" s="32">
        <v>350</v>
      </c>
      <c r="S47" s="53">
        <f>(R47-T47)/T47</f>
        <v>0</v>
      </c>
      <c r="T47" s="32">
        <v>350</v>
      </c>
      <c r="U47" s="53">
        <f>(T47-V47)/V47</f>
        <v>0</v>
      </c>
      <c r="V47" s="32">
        <v>350</v>
      </c>
      <c r="W47" s="53">
        <f>(V47-X47)/X47</f>
        <v>0</v>
      </c>
      <c r="X47" s="32">
        <v>350</v>
      </c>
      <c r="Y47" s="53">
        <f>(X47-Z47)/Z47</f>
        <v>0</v>
      </c>
      <c r="Z47" s="32">
        <v>350</v>
      </c>
    </row>
    <row r="48" spans="1:26" hidden="1" outlineLevel="2" x14ac:dyDescent="0.25">
      <c r="B48" s="60"/>
      <c r="C48" s="56"/>
      <c r="E48" s="53"/>
      <c r="G48" s="53"/>
      <c r="I48" s="53"/>
      <c r="K48" s="53"/>
      <c r="M48" s="53"/>
      <c r="O48" s="53"/>
      <c r="Q48" s="53"/>
      <c r="S48" s="53"/>
      <c r="U48" s="53"/>
      <c r="W48" s="53"/>
      <c r="Y48" s="53"/>
    </row>
    <row r="49" spans="1:26" hidden="1" outlineLevel="2" x14ac:dyDescent="0.25">
      <c r="A49" t="s">
        <v>46</v>
      </c>
      <c r="B49" s="59">
        <f t="shared" ref="B49:B55" si="6">D49</f>
        <v>650</v>
      </c>
      <c r="D49" s="49">
        <v>650</v>
      </c>
      <c r="E49" s="53">
        <f t="shared" ref="E49:I54" si="7">(D49-H49)/H49</f>
        <v>8.3333333333333329E-2</v>
      </c>
      <c r="F49" s="49">
        <v>650</v>
      </c>
      <c r="G49" s="53">
        <f t="shared" ref="G49:G56" si="8">(F49-J49)/J49</f>
        <v>8.3333333333333329E-2</v>
      </c>
      <c r="H49" s="49">
        <v>600</v>
      </c>
      <c r="I49" s="53">
        <f t="shared" ref="I49:I56" si="9">(H49-L49)/L49</f>
        <v>0</v>
      </c>
      <c r="J49" s="49">
        <v>600</v>
      </c>
      <c r="K49" s="53">
        <f t="shared" ref="K49:K56" si="10">(J49-N49)/N49</f>
        <v>0</v>
      </c>
      <c r="L49" s="49">
        <v>600</v>
      </c>
      <c r="M49" s="53">
        <f t="shared" ref="M49:M56" si="11">(L49-N49)/P49</f>
        <v>0</v>
      </c>
      <c r="N49" s="49">
        <v>600</v>
      </c>
      <c r="O49" s="53">
        <f t="shared" ref="O49:O56" si="12">(N49-P49)/P49</f>
        <v>0.36363636363636365</v>
      </c>
      <c r="P49" s="49">
        <v>440</v>
      </c>
      <c r="Q49" s="53">
        <f>(P49-R49)/R49</f>
        <v>0.15789473684210525</v>
      </c>
      <c r="R49" s="49">
        <v>380</v>
      </c>
      <c r="S49" s="53">
        <f>(R49-T49)/T49</f>
        <v>0</v>
      </c>
      <c r="T49" s="49">
        <v>380</v>
      </c>
      <c r="U49" s="53">
        <f>(T49-V49)/V49</f>
        <v>0.22580645161290322</v>
      </c>
      <c r="V49" s="49">
        <v>310</v>
      </c>
      <c r="W49" s="53">
        <f>(V49-X49)/X49</f>
        <v>0</v>
      </c>
      <c r="X49" s="49">
        <v>310</v>
      </c>
      <c r="Y49" s="53">
        <f>(X49-Z49)/Z49</f>
        <v>0</v>
      </c>
      <c r="Z49" s="49">
        <v>310</v>
      </c>
    </row>
    <row r="50" spans="1:26" hidden="1" outlineLevel="2" x14ac:dyDescent="0.25">
      <c r="A50" s="45" t="s">
        <v>51</v>
      </c>
      <c r="B50" s="59">
        <f t="shared" si="6"/>
        <v>570</v>
      </c>
      <c r="D50" s="49">
        <v>570</v>
      </c>
      <c r="E50" s="53">
        <f t="shared" si="7"/>
        <v>0</v>
      </c>
      <c r="F50" s="49">
        <v>570</v>
      </c>
      <c r="G50" s="53">
        <f t="shared" si="8"/>
        <v>0</v>
      </c>
      <c r="H50" s="49">
        <v>570</v>
      </c>
      <c r="I50" s="53">
        <f t="shared" si="9"/>
        <v>0</v>
      </c>
      <c r="J50" s="49">
        <v>570</v>
      </c>
      <c r="K50" s="53">
        <f t="shared" si="10"/>
        <v>0</v>
      </c>
      <c r="L50" s="49">
        <v>570</v>
      </c>
      <c r="M50" s="53">
        <f t="shared" si="11"/>
        <v>0</v>
      </c>
      <c r="N50" s="49">
        <v>570</v>
      </c>
      <c r="O50" s="53">
        <f t="shared" si="12"/>
        <v>0.5</v>
      </c>
      <c r="P50" s="49">
        <v>380</v>
      </c>
      <c r="Q50" s="53"/>
      <c r="R50" s="49"/>
      <c r="S50" s="53"/>
      <c r="T50" s="49"/>
      <c r="U50" s="53"/>
      <c r="V50" s="49"/>
      <c r="W50" s="53"/>
      <c r="X50" s="49"/>
      <c r="Y50" s="53"/>
      <c r="Z50" s="49"/>
    </row>
    <row r="51" spans="1:26" hidden="1" outlineLevel="2" x14ac:dyDescent="0.25">
      <c r="A51" t="s">
        <v>43</v>
      </c>
      <c r="B51" s="59">
        <f t="shared" si="6"/>
        <v>100</v>
      </c>
      <c r="D51" s="49">
        <v>100</v>
      </c>
      <c r="E51" s="53">
        <f t="shared" si="7"/>
        <v>0</v>
      </c>
      <c r="F51" s="49">
        <v>100</v>
      </c>
      <c r="G51" s="53">
        <f t="shared" si="8"/>
        <v>0</v>
      </c>
      <c r="H51" s="49">
        <v>100</v>
      </c>
      <c r="I51" s="53">
        <f t="shared" si="9"/>
        <v>0</v>
      </c>
      <c r="J51" s="49">
        <v>100</v>
      </c>
      <c r="K51" s="53">
        <f t="shared" si="10"/>
        <v>0</v>
      </c>
      <c r="L51" s="49">
        <v>100</v>
      </c>
      <c r="M51" s="53">
        <f t="shared" si="11"/>
        <v>0</v>
      </c>
      <c r="N51" s="49">
        <v>100</v>
      </c>
      <c r="O51" s="53">
        <f t="shared" si="12"/>
        <v>-0.67741935483870963</v>
      </c>
      <c r="P51" s="49">
        <v>310</v>
      </c>
      <c r="Q51" s="53"/>
      <c r="R51" s="49"/>
      <c r="S51" s="53"/>
      <c r="T51" s="49"/>
      <c r="U51" s="53"/>
      <c r="V51" s="49"/>
      <c r="W51" s="53"/>
      <c r="X51" s="49"/>
      <c r="Y51" s="53"/>
      <c r="Z51" s="49"/>
    </row>
    <row r="52" spans="1:26" hidden="1" outlineLevel="2" x14ac:dyDescent="0.25">
      <c r="A52" t="s">
        <v>44</v>
      </c>
      <c r="B52" s="59">
        <f t="shared" si="6"/>
        <v>70</v>
      </c>
      <c r="D52" s="49">
        <v>70</v>
      </c>
      <c r="E52" s="53">
        <f t="shared" si="7"/>
        <v>0</v>
      </c>
      <c r="F52" s="49">
        <v>70</v>
      </c>
      <c r="G52" s="53">
        <f t="shared" si="8"/>
        <v>0</v>
      </c>
      <c r="H52" s="49">
        <v>70</v>
      </c>
      <c r="I52" s="53">
        <f t="shared" si="9"/>
        <v>0</v>
      </c>
      <c r="J52" s="49">
        <v>70</v>
      </c>
      <c r="K52" s="53">
        <f t="shared" si="10"/>
        <v>0</v>
      </c>
      <c r="L52" s="49">
        <v>70</v>
      </c>
      <c r="M52" s="53">
        <f t="shared" si="11"/>
        <v>0</v>
      </c>
      <c r="N52" s="49">
        <v>70</v>
      </c>
      <c r="O52" s="53">
        <f t="shared" si="12"/>
        <v>-0.65</v>
      </c>
      <c r="P52" s="49">
        <v>200</v>
      </c>
      <c r="R52" s="49">
        <v>200</v>
      </c>
      <c r="T52" s="49">
        <v>200</v>
      </c>
    </row>
    <row r="53" spans="1:26" hidden="1" outlineLevel="2" x14ac:dyDescent="0.25">
      <c r="A53" t="s">
        <v>45</v>
      </c>
      <c r="B53" s="59">
        <f t="shared" si="6"/>
        <v>50</v>
      </c>
      <c r="D53" s="49">
        <v>50</v>
      </c>
      <c r="E53" s="53">
        <f t="shared" si="7"/>
        <v>0</v>
      </c>
      <c r="F53" s="49">
        <v>50</v>
      </c>
      <c r="G53" s="53">
        <f t="shared" si="8"/>
        <v>0</v>
      </c>
      <c r="H53" s="49">
        <v>50</v>
      </c>
      <c r="I53" s="53">
        <f t="shared" si="9"/>
        <v>0</v>
      </c>
      <c r="J53" s="49">
        <v>50</v>
      </c>
      <c r="K53" s="53">
        <f t="shared" si="10"/>
        <v>0</v>
      </c>
      <c r="L53" s="49">
        <v>50</v>
      </c>
      <c r="M53" s="53">
        <f t="shared" si="11"/>
        <v>0</v>
      </c>
      <c r="N53" s="49">
        <v>50</v>
      </c>
      <c r="O53" s="53">
        <f t="shared" si="12"/>
        <v>-0.33333333333333331</v>
      </c>
      <c r="P53" s="49">
        <v>75</v>
      </c>
      <c r="R53" s="49">
        <v>75</v>
      </c>
      <c r="T53" s="49">
        <v>75</v>
      </c>
    </row>
    <row r="54" spans="1:26" hidden="1" outlineLevel="2" x14ac:dyDescent="0.25">
      <c r="A54" s="45" t="s">
        <v>49</v>
      </c>
      <c r="B54" s="59">
        <f t="shared" si="6"/>
        <v>70</v>
      </c>
      <c r="D54" s="49">
        <v>70</v>
      </c>
      <c r="E54" s="53">
        <f t="shared" si="7"/>
        <v>0</v>
      </c>
      <c r="F54" s="49">
        <v>70</v>
      </c>
      <c r="G54" s="53">
        <f t="shared" si="8"/>
        <v>0</v>
      </c>
      <c r="H54" s="49">
        <v>70</v>
      </c>
      <c r="I54" s="53">
        <f t="shared" si="9"/>
        <v>0</v>
      </c>
      <c r="J54" s="49">
        <v>70</v>
      </c>
      <c r="K54" s="53">
        <f t="shared" si="10"/>
        <v>0</v>
      </c>
      <c r="L54" s="49">
        <v>70</v>
      </c>
      <c r="M54" s="53">
        <f t="shared" si="11"/>
        <v>0</v>
      </c>
      <c r="N54" s="49">
        <v>70</v>
      </c>
      <c r="O54" s="53">
        <f t="shared" si="12"/>
        <v>0</v>
      </c>
      <c r="P54" s="49">
        <v>70</v>
      </c>
      <c r="R54" s="49">
        <v>70</v>
      </c>
      <c r="T54" s="49">
        <v>70</v>
      </c>
    </row>
    <row r="55" spans="1:26" hidden="1" outlineLevel="2" x14ac:dyDescent="0.25">
      <c r="A55" s="45" t="s">
        <v>50</v>
      </c>
      <c r="B55" s="59">
        <f t="shared" si="6"/>
        <v>60</v>
      </c>
      <c r="D55" s="49">
        <v>60</v>
      </c>
      <c r="F55" s="49">
        <v>60</v>
      </c>
      <c r="H55" s="49">
        <v>60</v>
      </c>
      <c r="J55" s="49">
        <v>60</v>
      </c>
      <c r="L55" s="49">
        <v>60</v>
      </c>
      <c r="M55" s="53" t="e">
        <f t="shared" si="11"/>
        <v>#DIV/0!</v>
      </c>
      <c r="N55" s="49">
        <v>60</v>
      </c>
    </row>
    <row r="56" spans="1:26" hidden="1" outlineLevel="2" x14ac:dyDescent="0.25"/>
    <row r="57" spans="1:26" outlineLevel="1" collapsed="1" x14ac:dyDescent="0.25"/>
    <row r="58" spans="1:26" outlineLevel="1" x14ac:dyDescent="0.25"/>
  </sheetData>
  <sheetProtection algorithmName="SHA-512" hashValue="8tkoGw2yRNHekcKNtNkl8uGwU1g4r5EOg+JJJzJCvic6+56bvJBlbkXseve9L/f0dj+s0q65uphJbFE7iLzWXQ==" saltValue="GoZCVomoP8NHYSz6BZRhVQ==" spinCount="100000" sheet="1" objects="1" scenarios="1"/>
  <mergeCells count="2">
    <mergeCell ref="A3:C3"/>
    <mergeCell ref="A2:C2"/>
  </mergeCells>
  <phoneticPr fontId="5" type="noConversion"/>
  <conditionalFormatting sqref="B8:F8">
    <cfRule type="expression" dxfId="1" priority="2" stopIfTrue="1">
      <formula>AND(#REF!&lt;&gt;"",B8="")</formula>
    </cfRule>
  </conditionalFormatting>
  <conditionalFormatting sqref="B21:F21">
    <cfRule type="cellIs" dxfId="0" priority="1" stopIfTrue="1" operator="equal">
      <formula>"NO"</formula>
    </cfRule>
  </conditionalFormatting>
  <dataValidations count="3">
    <dataValidation type="list" allowBlank="1" showErrorMessage="1" prompt="Primary - R200_x000a_Life - elected by the committee" sqref="B21" xr:uid="{00000000-0002-0000-0000-000000000000}">
      <formula1>$A$39:$A$40</formula1>
    </dataValidation>
    <dataValidation allowBlank="1" showInputMessage="1" showErrorMessage="1" prompt="Eg. 6509305782086" sqref="B8" xr:uid="{00000000-0002-0000-0000-000001000000}"/>
    <dataValidation type="date" allowBlank="1" showInputMessage="1" showErrorMessage="1" sqref="B20" xr:uid="{00000000-0002-0000-0000-000003000000}">
      <formula1>B44</formula1>
      <formula2>B45</formula2>
    </dataValidation>
  </dataValidations>
  <hyperlinks>
    <hyperlink ref="D3:E3" r:id="rId1" tooltip="Remember to attach the application file" display="kvbinge1@gmail.com" xr:uid="{00000000-0004-0000-0000-000000000000}"/>
    <hyperlink ref="D3" r:id="rId2" tooltip="Remember to attach the application file" xr:uid="{00000000-0004-0000-0000-000001000000}"/>
  </hyperlinks>
  <pageMargins left="0.75" right="0.75" top="0.56999999999999995" bottom="0.26" header="0.5" footer="0.5"/>
  <pageSetup paperSize="9" scale="91" orientation="landscape" horizontalDpi="360" verticalDpi="360" r:id="rId3"/>
  <headerFooter alignWithMargins="0"/>
  <ignoredErrors>
    <ignoredError sqref="B12:B14" unlockedFormula="1"/>
    <ignoredError sqref="C7 D7:E8 C9:E14 D20:E21 B35 C22:E22 C15:E18" unlockedFormula="1" emptyCellReference="1"/>
  </ignoredError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BE7E0-1237-43FA-809E-25DC7EE56222}">
  <dimension ref="A1:M11"/>
  <sheetViews>
    <sheetView zoomScaleNormal="100" workbookViewId="0">
      <selection activeCell="O5" sqref="O5"/>
    </sheetView>
  </sheetViews>
  <sheetFormatPr defaultRowHeight="13.2" x14ac:dyDescent="0.25"/>
  <cols>
    <col min="1" max="1" width="3.88671875" customWidth="1"/>
    <col min="10" max="10" width="0.44140625" customWidth="1"/>
    <col min="11" max="11" width="2.88671875" customWidth="1"/>
    <col min="12" max="12" width="4" customWidth="1"/>
    <col min="13" max="13" width="1.5546875" customWidth="1"/>
  </cols>
  <sheetData>
    <row r="1" spans="1:13" x14ac:dyDescent="0.25">
      <c r="A1" s="81"/>
      <c r="B1" s="81"/>
      <c r="C1" s="81"/>
      <c r="D1" s="81"/>
      <c r="E1" s="81"/>
      <c r="F1" s="81"/>
      <c r="G1" s="81"/>
      <c r="H1" s="81"/>
      <c r="I1" s="81"/>
      <c r="J1" s="81"/>
      <c r="K1" s="81"/>
      <c r="L1" s="81"/>
      <c r="M1" s="81"/>
    </row>
    <row r="2" spans="1:13" x14ac:dyDescent="0.25">
      <c r="A2" s="81"/>
      <c r="B2" s="81"/>
      <c r="C2" s="81"/>
      <c r="D2" s="81"/>
      <c r="E2" s="81"/>
      <c r="F2" s="81"/>
      <c r="G2" s="81"/>
      <c r="H2" s="81"/>
      <c r="I2" s="81"/>
      <c r="J2" s="81"/>
      <c r="K2" s="81"/>
      <c r="L2" s="81"/>
      <c r="M2" s="81"/>
    </row>
    <row r="3" spans="1:13" ht="24.6" x14ac:dyDescent="0.4">
      <c r="A3" s="93" t="s">
        <v>25</v>
      </c>
      <c r="B3" s="94"/>
      <c r="C3" s="94"/>
      <c r="D3" s="94"/>
      <c r="E3" s="94"/>
      <c r="F3" s="94"/>
      <c r="G3" s="94"/>
      <c r="H3" s="94"/>
      <c r="I3" s="94"/>
      <c r="J3" s="94"/>
      <c r="K3" s="94"/>
      <c r="L3" s="94"/>
      <c r="M3" s="94"/>
    </row>
    <row r="4" spans="1:13" ht="14.4" customHeight="1" x14ac:dyDescent="0.3">
      <c r="A4" s="95"/>
      <c r="B4" s="96"/>
      <c r="C4" s="96"/>
      <c r="D4" s="96"/>
      <c r="E4" s="96"/>
      <c r="F4" s="96"/>
      <c r="G4" s="96"/>
      <c r="H4" s="96"/>
      <c r="I4" s="96"/>
      <c r="J4" s="96"/>
      <c r="K4" s="96"/>
      <c r="L4" s="96"/>
      <c r="M4" s="85"/>
    </row>
    <row r="5" spans="1:13" ht="15.6" x14ac:dyDescent="0.3">
      <c r="A5" s="97" t="s">
        <v>59</v>
      </c>
      <c r="B5" s="96"/>
      <c r="C5" s="96"/>
      <c r="D5" s="96"/>
      <c r="E5" s="96"/>
      <c r="F5" s="96"/>
      <c r="G5" s="96"/>
      <c r="H5" s="96"/>
      <c r="I5" s="96"/>
      <c r="J5" s="96"/>
      <c r="K5" s="96"/>
      <c r="L5" s="96"/>
      <c r="M5" s="86"/>
    </row>
    <row r="6" spans="1:13" ht="15.6" x14ac:dyDescent="0.3">
      <c r="A6" s="97" t="s">
        <v>60</v>
      </c>
      <c r="B6" s="96"/>
      <c r="C6" s="96"/>
      <c r="D6" s="96"/>
      <c r="E6" s="96"/>
      <c r="F6" s="96"/>
      <c r="G6" s="96"/>
      <c r="H6" s="96"/>
      <c r="I6" s="96"/>
      <c r="J6" s="96"/>
      <c r="K6" s="96"/>
      <c r="L6" s="96"/>
      <c r="M6" s="86"/>
    </row>
    <row r="7" spans="1:13" ht="10.8" customHeight="1" x14ac:dyDescent="0.25">
      <c r="A7" s="82"/>
      <c r="B7" s="80"/>
      <c r="C7" s="80"/>
      <c r="D7" s="83"/>
      <c r="E7" s="83"/>
      <c r="F7" s="81"/>
      <c r="G7" s="81"/>
      <c r="H7" s="81"/>
      <c r="I7" s="81"/>
      <c r="J7" s="81"/>
      <c r="K7" s="81"/>
      <c r="L7" s="81"/>
      <c r="M7" s="81"/>
    </row>
    <row r="8" spans="1:13" ht="33" customHeight="1" x14ac:dyDescent="0.25">
      <c r="A8" s="91" t="s">
        <v>61</v>
      </c>
      <c r="B8" s="92"/>
      <c r="C8" s="92"/>
      <c r="D8" s="92"/>
      <c r="E8" s="92"/>
      <c r="F8" s="92"/>
      <c r="G8" s="92"/>
      <c r="H8" s="92"/>
      <c r="I8" s="92"/>
      <c r="J8" s="92"/>
      <c r="K8" s="92"/>
      <c r="L8" s="92"/>
      <c r="M8" s="92"/>
    </row>
    <row r="9" spans="1:13" ht="51" customHeight="1" x14ac:dyDescent="0.25">
      <c r="A9" s="84">
        <v>1</v>
      </c>
      <c r="B9" s="91" t="s">
        <v>62</v>
      </c>
      <c r="C9" s="92"/>
      <c r="D9" s="92"/>
      <c r="E9" s="92"/>
      <c r="F9" s="92"/>
      <c r="G9" s="92"/>
      <c r="H9" s="92"/>
      <c r="I9" s="92"/>
      <c r="J9" s="92"/>
      <c r="K9" s="92"/>
      <c r="L9" s="92"/>
      <c r="M9" s="92"/>
    </row>
    <row r="10" spans="1:13" ht="111" customHeight="1" x14ac:dyDescent="0.25">
      <c r="A10" s="84">
        <v>2</v>
      </c>
      <c r="B10" s="91" t="s">
        <v>63</v>
      </c>
      <c r="C10" s="92"/>
      <c r="D10" s="92"/>
      <c r="E10" s="92"/>
      <c r="F10" s="92"/>
      <c r="G10" s="92"/>
      <c r="H10" s="92"/>
      <c r="I10" s="92"/>
      <c r="J10" s="92"/>
      <c r="K10" s="92"/>
      <c r="L10" s="92"/>
      <c r="M10" s="92"/>
    </row>
    <row r="11" spans="1:13" ht="83.4" customHeight="1" x14ac:dyDescent="0.25">
      <c r="A11" s="84">
        <v>3</v>
      </c>
      <c r="B11" s="91" t="s">
        <v>64</v>
      </c>
      <c r="C11" s="92"/>
      <c r="D11" s="92"/>
      <c r="E11" s="92"/>
      <c r="F11" s="92"/>
      <c r="G11" s="92"/>
      <c r="H11" s="92"/>
      <c r="I11" s="92"/>
      <c r="J11" s="92"/>
      <c r="K11" s="92"/>
      <c r="L11" s="92"/>
      <c r="M11" s="92"/>
    </row>
  </sheetData>
  <mergeCells count="8">
    <mergeCell ref="B10:M10"/>
    <mergeCell ref="B11:M11"/>
    <mergeCell ref="A3:M3"/>
    <mergeCell ref="A4:L4"/>
    <mergeCell ref="A5:L5"/>
    <mergeCell ref="A6:L6"/>
    <mergeCell ref="A8:M8"/>
    <mergeCell ref="B9:M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vt:lpstr>
      <vt:lpstr>Indemnity</vt:lpstr>
      <vt:lpstr>Indemnity!Print_Area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dc:creator>
  <cp:lastModifiedBy>Derrick Loo</cp:lastModifiedBy>
  <cp:lastPrinted>2021-12-22T08:26:33Z</cp:lastPrinted>
  <dcterms:created xsi:type="dcterms:W3CDTF">2009-12-01T18:32:43Z</dcterms:created>
  <dcterms:modified xsi:type="dcterms:W3CDTF">2023-12-21T13:37:32Z</dcterms:modified>
</cp:coreProperties>
</file>